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ddu\Desktop\"/>
    </mc:Choice>
  </mc:AlternateContent>
  <bookViews>
    <workbookView xWindow="0" yWindow="0" windowWidth="20490" windowHeight="7455" activeTab="3"/>
  </bookViews>
  <sheets>
    <sheet name="Input1" sheetId="3" r:id="rId1"/>
    <sheet name="Input2" sheetId="6" r:id="rId2"/>
    <sheet name="Output" sheetId="1" r:id="rId3"/>
    <sheet name="Output_print" sheetId="7" r:id="rId4"/>
    <sheet name="Sheet1" sheetId="4" state="hidden" r:id="rId5"/>
  </sheets>
  <definedNames>
    <definedName name="_xlnm.Print_Area" localSheetId="0">Input1!$A$1:$C$64</definedName>
    <definedName name="_xlnm.Print_Area" localSheetId="1">Input2!$A$1:$C$84</definedName>
    <definedName name="_xlnm.Print_Area" localSheetId="2">Output!$A$1:$H$74</definedName>
    <definedName name="_xlnm.Print_Area" localSheetId="3">Output_print!$A$1:$H$75</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B13" i="7" l="1"/>
  <c r="B72" i="7"/>
  <c r="B7" i="1"/>
  <c r="G28" i="1"/>
  <c r="H52" i="7" l="1"/>
  <c r="B5" i="1" l="1"/>
  <c r="E10" i="7"/>
  <c r="D68" i="7" l="1"/>
  <c r="H53" i="7"/>
  <c r="H32" i="7"/>
  <c r="E4" i="7"/>
  <c r="H59" i="7"/>
  <c r="H60" i="7"/>
  <c r="H58" i="7"/>
  <c r="H57" i="7"/>
  <c r="H56" i="7"/>
  <c r="H55" i="7"/>
  <c r="H54" i="7"/>
  <c r="H45" i="7" l="1"/>
  <c r="F42" i="7"/>
  <c r="F39" i="7" l="1"/>
  <c r="C38" i="7"/>
  <c r="F38" i="7"/>
  <c r="F37" i="7"/>
  <c r="H71" i="7"/>
  <c r="H70" i="7"/>
  <c r="E69" i="7"/>
  <c r="H31" i="7"/>
  <c r="H29" i="7"/>
  <c r="H30" i="7"/>
  <c r="H34" i="7" l="1"/>
  <c r="B6" i="1"/>
  <c r="A10" i="1" s="1"/>
  <c r="H33" i="7"/>
  <c r="H28" i="7"/>
  <c r="E16" i="7" l="1"/>
  <c r="E14" i="7"/>
  <c r="E15" i="7"/>
  <c r="E12" i="7"/>
  <c r="E11" i="7"/>
  <c r="E9" i="7"/>
  <c r="G8" i="7"/>
  <c r="H8" i="7"/>
  <c r="E8" i="7"/>
  <c r="C8" i="7"/>
  <c r="B8" i="7"/>
  <c r="H7" i="7"/>
  <c r="G7" i="7"/>
  <c r="E7" i="7"/>
  <c r="C7" i="7"/>
  <c r="B7" i="7"/>
  <c r="E3" i="7"/>
  <c r="D70" i="1" l="1"/>
  <c r="C70" i="1"/>
  <c r="F27" i="1" l="1"/>
  <c r="C58" i="1" l="1"/>
  <c r="E42" i="7" s="1"/>
  <c r="H42" i="7" s="1"/>
  <c r="B80" i="1" l="1"/>
  <c r="C36" i="3"/>
  <c r="C34" i="3"/>
  <c r="E17" i="1" l="1"/>
  <c r="E23" i="7" s="1"/>
  <c r="F48" i="1" l="1"/>
  <c r="E16" i="1"/>
  <c r="E22" i="7" s="1"/>
  <c r="E15" i="1"/>
  <c r="E21" i="7" s="1"/>
  <c r="E14" i="1"/>
  <c r="E20" i="7" s="1"/>
  <c r="C41" i="3"/>
  <c r="E28" i="1" l="1"/>
  <c r="D15" i="1"/>
  <c r="E49" i="7" s="1"/>
  <c r="D14" i="1"/>
  <c r="C15" i="1"/>
  <c r="C14" i="1"/>
  <c r="B8" i="1"/>
  <c r="C21" i="7" l="1"/>
  <c r="D49" i="7"/>
  <c r="F23" i="1"/>
  <c r="E48" i="7"/>
  <c r="C20" i="7"/>
  <c r="D48" i="7"/>
  <c r="D23" i="1"/>
  <c r="G48" i="7" s="1"/>
  <c r="B4" i="1" l="1"/>
  <c r="B79" i="1" l="1"/>
  <c r="H62" i="1"/>
  <c r="G62" i="1"/>
  <c r="F62" i="1"/>
  <c r="E62" i="1"/>
  <c r="C73" i="1" l="1"/>
  <c r="E70" i="1"/>
  <c r="F70" i="1" s="1"/>
  <c r="D66" i="1"/>
  <c r="F43" i="7" s="1"/>
  <c r="D62" i="1"/>
  <c r="E52" i="1"/>
  <c r="C52" i="1"/>
  <c r="C53" i="1" s="1"/>
  <c r="B67" i="7" s="1"/>
  <c r="C47" i="1"/>
  <c r="C46" i="1"/>
  <c r="C45" i="1"/>
  <c r="C33" i="1"/>
  <c r="C21" i="1"/>
  <c r="B21" i="1"/>
  <c r="D20" i="1"/>
  <c r="D17" i="1"/>
  <c r="E51" i="7" s="1"/>
  <c r="C17" i="1"/>
  <c r="D51" i="7" s="1"/>
  <c r="D16" i="1"/>
  <c r="E50" i="7" s="1"/>
  <c r="C16" i="1"/>
  <c r="B29" i="1" s="1"/>
  <c r="E21" i="1"/>
  <c r="C54" i="1" l="1"/>
  <c r="E73" i="1" s="1"/>
  <c r="F52" i="1"/>
  <c r="H61" i="7" s="1"/>
  <c r="C22" i="7"/>
  <c r="D50" i="7"/>
  <c r="F26" i="7"/>
  <c r="F40" i="7"/>
  <c r="C23" i="7"/>
  <c r="B82" i="1"/>
  <c r="B88" i="1"/>
  <c r="C28" i="1"/>
  <c r="D63" i="7" s="1"/>
  <c r="E25" i="1"/>
  <c r="E24" i="1"/>
  <c r="E26" i="1"/>
  <c r="E23" i="1"/>
  <c r="F16" i="1"/>
  <c r="C50" i="7" s="1"/>
  <c r="H50" i="7" s="1"/>
  <c r="D48" i="1"/>
  <c r="D24" i="1"/>
  <c r="G49" i="7" s="1"/>
  <c r="C26" i="1"/>
  <c r="F51" i="7" s="1"/>
  <c r="G58" i="1"/>
  <c r="C25" i="1"/>
  <c r="F50" i="7" s="1"/>
  <c r="F14" i="1"/>
  <c r="C48" i="7" s="1"/>
  <c r="H48" i="7" s="1"/>
  <c r="G15" i="1"/>
  <c r="F21" i="1"/>
  <c r="B30" i="1" s="1"/>
  <c r="C23" i="1"/>
  <c r="F48" i="7" s="1"/>
  <c r="B87" i="1"/>
  <c r="G16" i="1"/>
  <c r="F17" i="1"/>
  <c r="C51" i="7" s="1"/>
  <c r="H51" i="7" s="1"/>
  <c r="F44" i="1"/>
  <c r="C48" i="1"/>
  <c r="G17" i="1"/>
  <c r="C24" i="1"/>
  <c r="F49" i="7" s="1"/>
  <c r="G14" i="1"/>
  <c r="F15" i="1"/>
  <c r="C49" i="7" s="1"/>
  <c r="H49" i="7" s="1"/>
  <c r="B28" i="1" l="1"/>
  <c r="G21" i="1"/>
  <c r="D26" i="1"/>
  <c r="G51" i="7" s="1"/>
  <c r="D25" i="1"/>
  <c r="G50" i="7" s="1"/>
  <c r="D28" i="1" l="1"/>
  <c r="D64" i="7" s="1"/>
  <c r="D62" i="7"/>
  <c r="C37" i="1"/>
  <c r="C66" i="1"/>
  <c r="F66" i="1"/>
  <c r="B58" i="1"/>
  <c r="E66" i="1"/>
  <c r="C38" i="1"/>
  <c r="D52" i="1"/>
  <c r="E33" i="1"/>
  <c r="C40" i="1"/>
  <c r="B66" i="1"/>
  <c r="E58" i="1"/>
  <c r="C39" i="1"/>
  <c r="C26" i="7" l="1"/>
  <c r="H26" i="7" s="1"/>
  <c r="C40" i="7"/>
  <c r="H40" i="7" s="1"/>
  <c r="G66" i="1"/>
  <c r="E43" i="7"/>
  <c r="H43" i="7" s="1"/>
  <c r="F58" i="1"/>
  <c r="F41" i="7"/>
  <c r="H41" i="7" s="1"/>
  <c r="D58" i="1"/>
  <c r="C41" i="7"/>
  <c r="F26" i="1"/>
  <c r="D23" i="7"/>
  <c r="F25" i="1"/>
  <c r="D22" i="7"/>
  <c r="F24" i="1"/>
  <c r="D21" i="7"/>
  <c r="D37" i="1"/>
  <c r="F20" i="7" s="1"/>
  <c r="D20" i="7"/>
  <c r="D40" i="1"/>
  <c r="F23" i="7" s="1"/>
  <c r="D38" i="1"/>
  <c r="D39" i="1"/>
  <c r="F22" i="7" s="1"/>
  <c r="B84" i="1"/>
  <c r="G33" i="1"/>
  <c r="C41" i="1"/>
  <c r="B83" i="1"/>
  <c r="G46" i="1" l="1"/>
  <c r="E46" i="1"/>
  <c r="H46" i="1"/>
  <c r="F37" i="1"/>
  <c r="G20" i="7" s="1"/>
  <c r="H20" i="7" s="1"/>
  <c r="E39" i="1"/>
  <c r="F21" i="7"/>
  <c r="F40" i="1"/>
  <c r="G23" i="7" s="1"/>
  <c r="H23" i="7" s="1"/>
  <c r="F46" i="1"/>
  <c r="E38" i="1"/>
  <c r="E40" i="1"/>
  <c r="F38" i="1" s="1"/>
  <c r="E37" i="1"/>
  <c r="F39" i="1"/>
  <c r="G47" i="1" l="1"/>
  <c r="F47" i="1"/>
  <c r="E47" i="1"/>
  <c r="G40" i="1"/>
  <c r="H40" i="1" s="1"/>
  <c r="G21" i="7"/>
  <c r="H21" i="7" s="1"/>
  <c r="G37" i="1"/>
  <c r="H37" i="1" s="1"/>
  <c r="G22" i="7"/>
  <c r="H22" i="7" s="1"/>
  <c r="H47" i="1"/>
  <c r="G41" i="1"/>
  <c r="G39" i="1"/>
  <c r="H39" i="1" s="1"/>
  <c r="G38" i="1"/>
  <c r="H38" i="1" s="1"/>
  <c r="D53" i="1"/>
  <c r="E41" i="1"/>
  <c r="D54" i="1" l="1"/>
  <c r="C67" i="7"/>
  <c r="G48" i="1"/>
  <c r="E53" i="1" s="1"/>
  <c r="D67" i="7" s="1"/>
  <c r="H41" i="1"/>
  <c r="H44" i="1" s="1"/>
  <c r="F53" i="1" l="1"/>
  <c r="E67" i="7" s="1"/>
  <c r="E54" i="1"/>
  <c r="G53" i="1" l="1"/>
  <c r="F67" i="7" s="1"/>
  <c r="H67" i="7" s="1"/>
  <c r="F54" i="1"/>
  <c r="B86" i="1"/>
  <c r="G54" i="1" l="1"/>
  <c r="F69" i="7"/>
  <c r="B81" i="1"/>
  <c r="B62" i="1"/>
  <c r="C62" i="1" l="1"/>
  <c r="G69" i="7"/>
  <c r="H69" i="7" s="1"/>
  <c r="B85" i="1"/>
</calcChain>
</file>

<file path=xl/sharedStrings.xml><?xml version="1.0" encoding="utf-8"?>
<sst xmlns="http://schemas.openxmlformats.org/spreadsheetml/2006/main" count="959" uniqueCount="634">
  <si>
    <t>Details of the proposed construction</t>
  </si>
  <si>
    <t>Building   Application   for   grant   of   permission   for   Construction   of</t>
  </si>
  <si>
    <t>Commercial building consisting of Cellar+Ground floor+3 upper floors</t>
  </si>
  <si>
    <t>Location of site:</t>
  </si>
  <si>
    <t>Inspection date</t>
  </si>
  <si>
    <t>Applicant's name:</t>
  </si>
  <si>
    <t>Proposals falls in</t>
  </si>
  <si>
    <t>Proposed Height Excluding parking floor</t>
  </si>
  <si>
    <t>Proposed Height from Ground level</t>
  </si>
  <si>
    <t>SQMTS.</t>
  </si>
  <si>
    <t>Site is covered in Category - A, Category -B</t>
  </si>
  <si>
    <t>B</t>
  </si>
  <si>
    <t>Building use</t>
  </si>
  <si>
    <t xml:space="preserve">As per Master plan the site u/r land use is earmarked as </t>
  </si>
  <si>
    <t>Residential use</t>
  </si>
  <si>
    <t>Direction</t>
  </si>
  <si>
    <t>Front</t>
  </si>
  <si>
    <t>Rear</t>
  </si>
  <si>
    <t>Side-1</t>
  </si>
  <si>
    <t>Side-2</t>
  </si>
  <si>
    <t>Open to sky / Duct area</t>
  </si>
  <si>
    <t>North</t>
  </si>
  <si>
    <t>South</t>
  </si>
  <si>
    <t>East</t>
  </si>
  <si>
    <t>West</t>
  </si>
  <si>
    <t>Propsed Road Width As per M.P</t>
  </si>
  <si>
    <t>Total floor area</t>
  </si>
  <si>
    <t>Proposed setback (m)</t>
  </si>
  <si>
    <t>Net area</t>
  </si>
  <si>
    <t>Whether Transfer of setbacks involved (vide rule 5f(viii)&amp;(ix)</t>
  </si>
  <si>
    <t>No</t>
  </si>
  <si>
    <t>wherther the site is a narrow plot (vide rule 5f(x)</t>
  </si>
  <si>
    <t>REAR - FRONT</t>
  </si>
  <si>
    <t>SIDE S1-FRONT</t>
  </si>
  <si>
    <t>Narrow plot</t>
  </si>
  <si>
    <t>REAR - SIDE S1</t>
  </si>
  <si>
    <t>SIDE S1-REAR</t>
  </si>
  <si>
    <t>From Side S1 - To Rear &amp; From Side S2 - To Front</t>
  </si>
  <si>
    <t>REAR - SIDE S2</t>
  </si>
  <si>
    <t>SIDE S1-SIDE S2</t>
  </si>
  <si>
    <t>From Side S1 &amp; S2 - To Rear</t>
  </si>
  <si>
    <t>SIDE S2 - FRONT</t>
  </si>
  <si>
    <t>SIDEE S2 -REAR</t>
  </si>
  <si>
    <t>From Side S1 or S2 - To Front</t>
  </si>
  <si>
    <t>SIDE S2 - SIDE S1</t>
  </si>
  <si>
    <t>Is the site for Building is affected in Master plan road/ Road development plan</t>
  </si>
  <si>
    <t>Is the applicant entitled to a TDR as per rule 17</t>
  </si>
  <si>
    <t>No of Floors</t>
  </si>
  <si>
    <t>Cellars</t>
  </si>
  <si>
    <t>Stilt</t>
  </si>
  <si>
    <t>Ground</t>
  </si>
  <si>
    <t>Upper floors</t>
  </si>
  <si>
    <t>Floor area in Sqmts.</t>
  </si>
  <si>
    <t>Proposed Parking area as shown in plan [vide rule 13 &amp; table V &amp; rule 15(a)(iv)]</t>
  </si>
  <si>
    <t>Mortigage area as shown in plan</t>
  </si>
  <si>
    <t>Mortigaged floor as shown in plan</t>
  </si>
  <si>
    <t>Second Floor</t>
  </si>
  <si>
    <t>Tot-lot area as shown in plan</t>
  </si>
  <si>
    <t>No. of locations</t>
  </si>
  <si>
    <r>
      <t xml:space="preserve">Facilities provided in the stilt floor in Sqmts. </t>
    </r>
    <r>
      <rPr>
        <i/>
        <sz val="11"/>
        <color theme="1"/>
        <rFont val="Arial"/>
        <family val="2"/>
      </rPr>
      <t>(rule 13.c.vi)</t>
    </r>
  </si>
  <si>
    <r>
      <t xml:space="preserve">Cellar area proposed for utilities &amp; non habitable purposes like A/C Plant room, Generator room, STP, Electrical installations, Laundry, etc, </t>
    </r>
    <r>
      <rPr>
        <i/>
        <sz val="11"/>
        <color theme="1"/>
        <rFont val="Arial"/>
        <family val="2"/>
      </rPr>
      <t>(rule 13.c.xi)</t>
    </r>
  </si>
  <si>
    <t>Height of the Cellar floor proposed (m)</t>
  </si>
  <si>
    <t>Height of the Stilt floor proposed (m)</t>
  </si>
  <si>
    <t>Minimum 2.5 mts and maxium 4.5 in case of mechanical system</t>
  </si>
  <si>
    <t>minmum 2.5 mts.</t>
  </si>
  <si>
    <t>Minimum width of Single Ramp (rule 13.c.vii) is 5.4 mts.
Minimum width of ramps if proposed more than one ramp (rule 13.c.vii) 3.6 mts.</t>
  </si>
  <si>
    <t>Whether the proposals are more than 1 block (vide rule 5(f)(xii), (Table-iii) / 7(a)(xi), (Table-iV)</t>
  </si>
  <si>
    <t>Between 2 Blocks Proposed</t>
  </si>
  <si>
    <t>Whether the lighting and ventilation of a building is through the means of a chowk or inner  [vide rule 5(f)(xi) / 7(a)(xiv)</t>
  </si>
  <si>
    <t>If there are no ducts, whether the lighting and ventilation proposed for the building is satisfying the rules</t>
  </si>
  <si>
    <t>Ventilation to parking floors i.e. cellar &amp; sub-cellars provided</t>
  </si>
  <si>
    <r>
      <t xml:space="preserve">Public Utility </t>
    </r>
    <r>
      <rPr>
        <i/>
        <sz val="11"/>
        <color theme="1"/>
        <rFont val="Arial"/>
        <family val="2"/>
      </rPr>
      <t xml:space="preserve">[vide rule 5(f)(v </t>
    </r>
    <r>
      <rPr>
        <b/>
        <i/>
        <sz val="11"/>
        <color theme="1"/>
        <rFont val="Arial"/>
        <family val="2"/>
      </rPr>
      <t>i</t>
    </r>
    <r>
      <rPr>
        <i/>
        <sz val="11"/>
        <color theme="1"/>
        <rFont val="Arial"/>
        <family val="2"/>
      </rPr>
      <t>)]</t>
    </r>
  </si>
  <si>
    <t>no</t>
  </si>
  <si>
    <t>Yes</t>
  </si>
  <si>
    <t>EXISTING ROAD WIDTH</t>
  </si>
  <si>
    <t>Min. required road width required for proposal</t>
  </si>
  <si>
    <t>MODIFIED LENGTH/BREADTH OF SITE</t>
  </si>
  <si>
    <t>Units</t>
  </si>
  <si>
    <t>Mts.</t>
  </si>
  <si>
    <t>Total plot area as per document</t>
  </si>
  <si>
    <t>Road widining Affected due to M.P road</t>
  </si>
  <si>
    <t>Net Plot area</t>
  </si>
  <si>
    <t>DEPTH OF THE ROAD WIDINING</t>
  </si>
  <si>
    <t>Road widining area</t>
  </si>
  <si>
    <t>Proposed Height Excluding parking floor (vide rule 5 (a), (b); Table III &amp; IV)</t>
  </si>
  <si>
    <t>PERMISSIBLE HEIGHT</t>
  </si>
  <si>
    <t>Remarks on Building Height</t>
  </si>
  <si>
    <t>Setbacks</t>
  </si>
  <si>
    <t>Considerable setback</t>
  </si>
  <si>
    <t>Building length/Breadth</t>
  </si>
  <si>
    <t>After transfer of setback</t>
  </si>
  <si>
    <t>Building Length / Breadth</t>
  </si>
  <si>
    <t>Remarks on Setbacks</t>
  </si>
  <si>
    <t>Builtup area</t>
  </si>
  <si>
    <t>Total plinth area</t>
  </si>
  <si>
    <t>No.of floors allowed</t>
  </si>
  <si>
    <t>Area</t>
  </si>
  <si>
    <t>Excess / Shortfall</t>
  </si>
  <si>
    <t>Permissible floor area before road widining</t>
  </si>
  <si>
    <t>Area affected in road widining</t>
  </si>
  <si>
    <t xml:space="preserve">Total permissible floor area </t>
  </si>
  <si>
    <t>Proposed floor area</t>
  </si>
  <si>
    <t>Remarks</t>
  </si>
  <si>
    <t>Parking area required</t>
  </si>
  <si>
    <t>Visitors Parking</t>
  </si>
  <si>
    <t>Total Parking area</t>
  </si>
  <si>
    <t>Parking area provided</t>
  </si>
  <si>
    <t>Mortigage area as per calculation</t>
  </si>
  <si>
    <t>Excess/Shortfall</t>
  </si>
  <si>
    <t>Floor</t>
  </si>
  <si>
    <t>A strip of geenery, lawn</t>
  </si>
  <si>
    <t>Tot-lot (Sqm) permissible</t>
  </si>
  <si>
    <t>Tot-Lot area proposed</t>
  </si>
  <si>
    <t>Excess/ Shortfall</t>
  </si>
  <si>
    <t>Space between two blocks shall not be less than the site setbacks of tallest block as per Table III &amp; IV as the case may be</t>
  </si>
  <si>
    <t>Height of the block (m)</t>
  </si>
  <si>
    <t>Between 2 Blocks required</t>
  </si>
  <si>
    <r>
      <t xml:space="preserve">Lighting and Ventilation </t>
    </r>
    <r>
      <rPr>
        <i/>
        <sz val="11"/>
        <color theme="1"/>
        <rFont val="Arial"/>
        <family val="2"/>
      </rPr>
      <t>[vide rule 5(f)(xi) / 7(a)(xiv)</t>
    </r>
  </si>
  <si>
    <t>Courtyard or interior open space/duct</t>
  </si>
  <si>
    <t>Minimum width     Required is 2mts.</t>
  </si>
  <si>
    <t>minimum width of the corridors is 2 mts.</t>
  </si>
  <si>
    <t>As per the provisions of the A.P. Fire Service Act, 1999, Residential buildings of height more than 18 m, Commercial buildings of height 15m and above and buildings of public congregation like Educational Buildings, Cinema Theatres, Function Halls and other Assembly Buildings on plot area of 500Sq.m. and above or of height above 6m are required to obtain prior clearance from A.P. State Disasters Response &amp; Fire Services Department from fire safety point of view.</t>
  </si>
  <si>
    <t xml:space="preserve">This office has sanctioned permission to the existing ground floor wide B.A.No ………..     Dt. The plan proposal for construction of first floor is in conformity with G.O Ms No. 302 M.A dt 15.04.08.                                                                                                                                                  Hence permission may be granted subject to: 1) The application shall furnish greanary affidavit and Mortgauge affidavit @ 10%   i.e 12.32 sqm.     2) The property tax of existing ground floor shall be enhanced upto 25%. since the applicant has not regularised the deviations in G.F   </t>
  </si>
  <si>
    <t>a) The proposed site u/r is abutting to an existing ___________ m. wide road towards ___________ side which is more than 6m/less than 6m the proposed building in the site would be allowed after setting back the building 4.5 m from the center line of the existing road and after leaving the front setback.</t>
  </si>
  <si>
    <t xml:space="preserve">(xvi) Restriction of building activity of certain areas:
  As per G.O.Ms.No.302 MA, Dt.15-04-2008, the site/plot u/r is not covered in following areas.  
1. Below 100m from the river edge outside Nellore Municipal corporation
2. The river edge  below 50m within Nellore Municipal Corporation
3. Below 30m from the boundary of lakes of area 10ha and above.
4. Below 9m from the boundary of lakes of area less than 10ha/ Kuntas/Shikam lands;
5. Below 9m from the boundary of major canal, vagu, etc.
6. Below 2m from the defined boundary of nalas, strom water drains, etc.
7. Vicinity of High Tension Electricity transmission lines besides (both vertical and horizontal) of below 3 m (10 ft.) between the buildings and the High Tension Electricity lines, and below 1.5 m for Low Tension Electricity lines. 
                                                                                           </t>
  </si>
  <si>
    <t xml:space="preserve">(xviii) Greenery / lawn : under 7.1 (VI,VII,VIII):
   The applicants has proposed a strip of 1 mt. Greenery/lawn along the frontage of the site within the front setback, hence it is satisfying. 
   The proposed site under reference is more than 750sqm. The applicant has provided 5% of the site area i.e ______sqm. for tot-lot/land scape as required, hence it is satisfying. 
(xix) Public utility under 7.1(x0:
 The applicant has provided an area of 3m x 3m for the purpose of sitting of public utilities like distribution transformer etc., within the owner’s site for mandated public safety, hence it is satisfying.
</t>
  </si>
  <si>
    <t>Site area (in Sq.m) as per document</t>
  </si>
  <si>
    <t>Site area (in Sq.m) as on ground</t>
  </si>
  <si>
    <t>Area details</t>
  </si>
  <si>
    <t>As on ground Rear dierection</t>
  </si>
  <si>
    <t>As on ground Front direction</t>
  </si>
  <si>
    <t>As on ground Side-1 direction</t>
  </si>
  <si>
    <t>As on ground Side-2 direction</t>
  </si>
  <si>
    <t xml:space="preserve">Sy.no 412, Kondayapalem </t>
  </si>
  <si>
    <t>Propsed Road Width As per M.P (Front)</t>
  </si>
  <si>
    <t>Propsed Road Width As per M.P (Rear)</t>
  </si>
  <si>
    <t>Propsed Road Width As per M.P (Side-1)</t>
  </si>
  <si>
    <t>Propsed Road Width As per M.P (Side-2)</t>
  </si>
  <si>
    <t>Scrutiny by TPBO/TPS</t>
  </si>
  <si>
    <t>Site Plan details submitted by applicant</t>
  </si>
  <si>
    <t>B1</t>
  </si>
  <si>
    <t>Building Application No.</t>
  </si>
  <si>
    <t>Existing Road Width in (Side - 1)</t>
  </si>
  <si>
    <t>Existing Road Width in (Front side)</t>
  </si>
  <si>
    <t>Existing Road Width in (Rear side)</t>
  </si>
  <si>
    <t>Existing Road Width in (Side - 2)</t>
  </si>
  <si>
    <t>Setback (m) proposed by Applicant (Front)</t>
  </si>
  <si>
    <t>Setback (m) proposed by Applicant (Rear)</t>
  </si>
  <si>
    <t>Setback (m) proposed by Applicant (Side-1)</t>
  </si>
  <si>
    <t>Setback (m) proposed by Applicant (Side-2)</t>
  </si>
  <si>
    <t>5. Vicinity of High Tension Electricity transmission lines besides (both vertical and horizontal) of below 3 m (10 ft.) between the buildings and the High Tension Electricity lines, and below 1.5 m for Low Tension Electricity lines.</t>
  </si>
  <si>
    <t>4. Below 9m from the boundary of lakes of area less than 10ha/ Kuntas/Shikam lands;</t>
  </si>
  <si>
    <t>3. Below 30m from the boundary of lakes of area 10ha and above.</t>
  </si>
  <si>
    <t>2. The river edge  below 50m within Municipal Corporation</t>
  </si>
  <si>
    <t>1. Below 100m from the river edge outside Nellore Municipal corporation</t>
  </si>
  <si>
    <t>6. Below 2m from the defined boundary of nalas, strom water drains, etc.</t>
  </si>
  <si>
    <t>7. Below 9m from the boundary of major canal, vagu, etc.</t>
  </si>
  <si>
    <t>Total floors</t>
  </si>
  <si>
    <t>Road widining affected as per rule position 4(b) &amp; (c) &gt; 9m</t>
  </si>
  <si>
    <t>S1</t>
  </si>
  <si>
    <t>S2</t>
  </si>
  <si>
    <t>F</t>
  </si>
  <si>
    <t>R</t>
  </si>
  <si>
    <t xml:space="preserve">Shape of the site </t>
  </si>
  <si>
    <t>Length /Breadth of the site in (Front side)</t>
  </si>
  <si>
    <t>Length /Breadth of the site in (Rear side)</t>
  </si>
  <si>
    <t>Length /Breadth of the site in (Side -1)</t>
  </si>
  <si>
    <t>Length /Breadth of the site in (Side -2)</t>
  </si>
  <si>
    <t>Length /Breadth of the pro.Building in (Front side)</t>
  </si>
  <si>
    <t>Length /Breadth of the pro.Building in (Rear side)</t>
  </si>
  <si>
    <t>Length /Breadth of the pro.Building in (Side -1)</t>
  </si>
  <si>
    <t>Length /Breadth of the pro.Building in (Side -2)</t>
  </si>
  <si>
    <t>Regular shape</t>
  </si>
  <si>
    <t xml:space="preserve"> PART: IV</t>
  </si>
  <si>
    <t>TECHNICAL INFORMATION (To be filled by T.P.B.O/TPS/TPO/ACP)</t>
  </si>
  <si>
    <t>A</t>
  </si>
  <si>
    <t>Details of the Proposals</t>
  </si>
  <si>
    <t>History of the Case</t>
  </si>
  <si>
    <t>(In case of revision / resubmission / additional proposals)</t>
  </si>
  <si>
    <t>C</t>
  </si>
  <si>
    <t>Govt. Orders and Rules applicable to the submitted proposals:</t>
  </si>
  <si>
    <t>(Tick appropriate item)</t>
  </si>
  <si>
    <t>Zoning Regulations</t>
  </si>
  <si>
    <t>Appended to Master Plan</t>
  </si>
  <si>
    <t>Building Byelaws</t>
  </si>
  <si>
    <t>Appended to HMC Act, 1955 / APM Act 1965 /A.P. Building Rules-2012</t>
  </si>
  <si>
    <t>G.O.Ms.No.508 MA, dt:15.11.02</t>
  </si>
  <si>
    <t>Declaration of Commercial Roads in GHMC area</t>
  </si>
  <si>
    <t>N.A</t>
  </si>
  <si>
    <t>G.O.Ms.No.288 MA, dt:03.04.08</t>
  </si>
  <si>
    <t>Extensive Modifications to Master Plan of HUDA</t>
  </si>
  <si>
    <t>G.O.Ms.No.766 MA, dt:18.10.07</t>
  </si>
  <si>
    <t>Categorization of notified commercial roads in GHMC area</t>
  </si>
  <si>
    <t>G.O.Ms.No.486 MA ,dt:07.07.2007</t>
  </si>
  <si>
    <t>Rules for Multiplexes 2007</t>
  </si>
  <si>
    <t>D</t>
  </si>
  <si>
    <t>Inspection Report</t>
  </si>
  <si>
    <r>
      <t>(To be fi</t>
    </r>
    <r>
      <rPr>
        <b/>
        <i/>
        <sz val="8"/>
        <color theme="1"/>
        <rFont val="Arial"/>
        <family val="2"/>
      </rPr>
      <t>l</t>
    </r>
    <r>
      <rPr>
        <i/>
        <sz val="8"/>
        <color theme="1"/>
        <rFont val="Arial"/>
        <family val="2"/>
      </rPr>
      <t>ed by inspecting officer)</t>
    </r>
  </si>
  <si>
    <t>Inspected on</t>
  </si>
  <si>
    <t>d</t>
  </si>
  <si>
    <t>m</t>
  </si>
  <si>
    <t>y</t>
  </si>
  <si>
    <t>Inspected the site and its surroundings and verified the measurements, Schedule of boundaries documents etc. of the site under reference.</t>
  </si>
  <si>
    <t>E</t>
  </si>
  <si>
    <t>Ground Position</t>
  </si>
  <si>
    <t>Site falls in Approved Layout Area</t>
  </si>
  <si>
    <t>Site is a Regularized Plot</t>
  </si>
  <si>
    <t>Site falls in already developed area</t>
  </si>
  <si>
    <t>Site falls in unapproved layout area</t>
  </si>
  <si>
    <t xml:space="preserve">Plain Land / Undulated / Elevated from road level / Below the road level / </t>
  </si>
  <si>
    <t>Site enclosed with Fence / Compound wall / No Compound wall / Boundary Stones if no compound wall</t>
  </si>
  <si>
    <t>Work Commenced / Not Commenced</t>
  </si>
  <si>
    <t>If commenced, the status of construction at the time of inspection</t>
  </si>
  <si>
    <t>Site Surrounded by (physical features)</t>
  </si>
  <si>
    <t>EAST</t>
  </si>
  <si>
    <t>SOUTH</t>
  </si>
  <si>
    <t>WEST</t>
  </si>
  <si>
    <t>NORTH</t>
  </si>
  <si>
    <t>Whether the above physical features are tallying / Not tallying with the schedule of the Documents.</t>
  </si>
  <si>
    <t>YES</t>
  </si>
  <si>
    <t>NO</t>
  </si>
  <si>
    <r>
      <t xml:space="preserve">Restrictions of building activity in the vicinity of certain areas: </t>
    </r>
    <r>
      <rPr>
        <i/>
        <sz val="10"/>
        <color theme="1"/>
        <rFont val="Arial"/>
        <family val="2"/>
      </rPr>
      <t xml:space="preserve">(Vide Rule 3) </t>
    </r>
    <r>
      <rPr>
        <sz val="9"/>
        <color theme="1"/>
        <rFont val="Arial"/>
        <family val="2"/>
      </rPr>
      <t>Whether the site falls in the area where there are restrictions of building activity as stated in the A.P. Building Rules – 2012.</t>
    </r>
  </si>
  <si>
    <t>If yes, give the details and specify the action to be taken:</t>
  </si>
  <si>
    <t>G</t>
  </si>
  <si>
    <r>
      <t xml:space="preserve">Location of the Site </t>
    </r>
    <r>
      <rPr>
        <i/>
        <sz val="8"/>
        <color theme="1"/>
        <rFont val="Arial"/>
        <family val="2"/>
      </rPr>
      <t>(vide</t>
    </r>
    <r>
      <rPr>
        <i/>
        <sz val="10"/>
        <color theme="1"/>
        <rFont val="Arial"/>
        <family val="2"/>
      </rPr>
      <t xml:space="preserve"> </t>
    </r>
    <r>
      <rPr>
        <i/>
        <sz val="8"/>
        <color theme="1"/>
        <rFont val="Arial"/>
        <family val="2"/>
      </rPr>
      <t>rule</t>
    </r>
    <r>
      <rPr>
        <i/>
        <sz val="10"/>
        <color theme="1"/>
        <rFont val="Arial"/>
        <family val="2"/>
      </rPr>
      <t xml:space="preserve"> </t>
    </r>
    <r>
      <rPr>
        <i/>
        <sz val="8"/>
        <color theme="1"/>
        <rFont val="Arial"/>
        <family val="2"/>
      </rPr>
      <t>4</t>
    </r>
    <r>
      <rPr>
        <i/>
        <sz val="10"/>
        <color theme="1"/>
        <rFont val="Arial"/>
        <family val="2"/>
      </rPr>
      <t xml:space="preserve"> </t>
    </r>
    <r>
      <rPr>
        <i/>
        <sz val="8"/>
        <color theme="1"/>
        <rFont val="Arial"/>
        <family val="2"/>
      </rPr>
      <t>of</t>
    </r>
    <r>
      <rPr>
        <i/>
        <sz val="10"/>
        <color theme="1"/>
        <rFont val="Arial"/>
        <family val="2"/>
      </rPr>
      <t xml:space="preserve"> </t>
    </r>
    <r>
      <rPr>
        <i/>
        <sz val="8"/>
        <color theme="1"/>
        <rFont val="Arial"/>
        <family val="2"/>
      </rPr>
      <t>A.P.</t>
    </r>
    <r>
      <rPr>
        <i/>
        <sz val="10"/>
        <color theme="1"/>
        <rFont val="Arial"/>
        <family val="2"/>
      </rPr>
      <t xml:space="preserve"> </t>
    </r>
    <r>
      <rPr>
        <i/>
        <sz val="8"/>
        <color theme="1"/>
        <rFont val="Arial"/>
        <family val="2"/>
      </rPr>
      <t>Building</t>
    </r>
    <r>
      <rPr>
        <i/>
        <sz val="10"/>
        <color theme="1"/>
        <rFont val="Arial"/>
        <family val="2"/>
      </rPr>
      <t xml:space="preserve"> </t>
    </r>
    <r>
      <rPr>
        <i/>
        <sz val="8"/>
        <color theme="1"/>
        <rFont val="Arial"/>
        <family val="2"/>
      </rPr>
      <t>Rules</t>
    </r>
    <r>
      <rPr>
        <i/>
        <sz val="10"/>
        <color theme="1"/>
        <rFont val="Arial"/>
        <family val="2"/>
      </rPr>
      <t xml:space="preserve"> </t>
    </r>
    <r>
      <rPr>
        <i/>
        <sz val="8"/>
        <color theme="1"/>
        <rFont val="Arial"/>
        <family val="2"/>
      </rPr>
      <t>2012)</t>
    </r>
  </si>
  <si>
    <t>SITES IN OLD/EXISTING BUILT-UP AREAS / CONGESTED AREAS / SETTLEMENT (GRAM KHANTAM/ABADI)</t>
  </si>
  <si>
    <t>Minimum abutting</t>
  </si>
  <si>
    <t xml:space="preserve">road width required </t>
  </si>
  <si>
    <t>(in m)</t>
  </si>
  <si>
    <t>Specify the area:</t>
  </si>
  <si>
    <t>Ward No.</t>
  </si>
  <si>
    <t>Block No.</t>
  </si>
  <si>
    <t>Name of the Locality</t>
  </si>
  <si>
    <r>
      <t xml:space="preserve">All Buildings (Other than Group Housing) – Maximum permissible </t>
    </r>
    <r>
      <rPr>
        <b/>
        <sz val="9"/>
        <color theme="1"/>
        <rFont val="Arial"/>
        <family val="2"/>
      </rPr>
      <t>up to 10m height</t>
    </r>
  </si>
  <si>
    <t>9*</t>
  </si>
  <si>
    <t>*In case of Sites in Category-A, if a Site is abutting to a road which is less than 9m in width, a building may be permitted with a maximum height of 10m in such site, after leaving 4.5m from the Centre Line of such road for widening and the same shall be handed over the Local Body and shall leave the prescribed setback as per Table-III after the said road widening portion. No relaxations are permissible in such cases.</t>
  </si>
  <si>
    <t>SITES IN NEW AREAS / APPROVED LAYOUT AREAS</t>
  </si>
  <si>
    <t>The type of buildings &amp; intensity of development shall be w.r.t. the abutting road width, viz.,</t>
  </si>
  <si>
    <t>Name of Locality</t>
  </si>
  <si>
    <r>
      <t xml:space="preserve">Proposal falls in </t>
    </r>
    <r>
      <rPr>
        <i/>
        <sz val="8"/>
        <color theme="1"/>
        <rFont val="Arial"/>
        <family val="2"/>
      </rPr>
      <t>(Tick</t>
    </r>
    <r>
      <rPr>
        <i/>
        <sz val="9"/>
        <color theme="1"/>
        <rFont val="Arial"/>
        <family val="2"/>
      </rPr>
      <t xml:space="preserve"> </t>
    </r>
    <r>
      <rPr>
        <i/>
        <sz val="8"/>
        <color theme="1"/>
        <rFont val="Arial"/>
        <family val="2"/>
      </rPr>
      <t>appropriate</t>
    </r>
    <r>
      <rPr>
        <i/>
        <sz val="9"/>
        <color theme="1"/>
        <rFont val="Arial"/>
        <family val="2"/>
      </rPr>
      <t xml:space="preserve"> </t>
    </r>
    <r>
      <rPr>
        <i/>
        <sz val="8"/>
        <color theme="1"/>
        <rFont val="Arial"/>
        <family val="2"/>
      </rPr>
      <t>type)</t>
    </r>
  </si>
  <si>
    <t>B2</t>
  </si>
  <si>
    <t>B3</t>
  </si>
  <si>
    <t>B4</t>
  </si>
  <si>
    <t>Minimum abutting road width required (in m)</t>
  </si>
  <si>
    <t>9**</t>
  </si>
  <si>
    <t>30m &amp; above</t>
  </si>
  <si>
    <t>Road width as per ground position</t>
  </si>
  <si>
    <t>**In case of Sites in Category-B, if a Site is abutting to a road which is less than 9m in width, individual residential building may be permitted with a maximum height of 12m, after leaving 4.5m from the Centre Line of such road for widening and the same shall be handed over to the Local Body and shall leave the prescribed setback as per Table-III after the said road widening portion. No relaxations are permissible in such cases.</t>
  </si>
  <si>
    <t>IF THE PROPOSALS ARE FOR HIGH RISE BUIDLING, WHETHER IT IS PERMISSIBLE IN THE SITE</t>
  </si>
  <si>
    <t>REMARKS</t>
  </si>
  <si>
    <t>H</t>
  </si>
  <si>
    <t>Land Use</t>
  </si>
  <si>
    <t>Whether the Extract of Land Use Map of MP/ZDP is enclosed</t>
  </si>
  <si>
    <t>Land Use in which the site falls as per of MP/ZDP</t>
  </si>
  <si>
    <t>Proposed Use of the Building</t>
  </si>
  <si>
    <t>Whether permissible as per Zoning Regulations</t>
  </si>
  <si>
    <t>Whether the site falls in the category of the uses permissible as per</t>
  </si>
  <si>
    <t>a</t>
  </si>
  <si>
    <t>GOMS.NO.508 M.A. dt 15.11.02 (in GHMC area)</t>
  </si>
  <si>
    <t>b</t>
  </si>
  <si>
    <t>GOMS.NO.766 M.A. dt 18.10.07 (in GHMC area)</t>
  </si>
  <si>
    <t>c</t>
  </si>
  <si>
    <t>e</t>
  </si>
  <si>
    <t>f</t>
  </si>
  <si>
    <t>I</t>
  </si>
  <si>
    <r>
      <t xml:space="preserve">Access </t>
    </r>
    <r>
      <rPr>
        <i/>
        <sz val="10"/>
        <color theme="1"/>
        <rFont val="Arial"/>
        <family val="2"/>
      </rPr>
      <t>( in m)</t>
    </r>
  </si>
  <si>
    <t>Min. required road width</t>
  </si>
  <si>
    <t>Existing</t>
  </si>
  <si>
    <t>road</t>
  </si>
  <si>
    <t>width</t>
  </si>
  <si>
    <t>Proposed road width as per ZDP/RDP/MP/ as per rule-4(b)/(c)</t>
  </si>
  <si>
    <t>Affected in road widening</t>
  </si>
  <si>
    <t>Depth</t>
  </si>
  <si>
    <t>Area (Sq. m)</t>
  </si>
  <si>
    <t>If the site u/r is affected in road widening, whether the road affected portion has been handed over already?</t>
  </si>
  <si>
    <t>Whether the road is already formed in the widened portion</t>
  </si>
  <si>
    <t>Whether the road widening portion has been handed over free of cost by the</t>
  </si>
  <si>
    <t>Applicant in full extent. If yes, when was it handed over? …………………………………</t>
  </si>
  <si>
    <t>Whether the applicant has agreed to hand over the advance possession of the area affected physically at site free of cost through a prescribed undertaking and plan showing affected area.</t>
  </si>
  <si>
    <t>Whether the applicant is eligible to claim any relaxations as per rule -16</t>
  </si>
  <si>
    <t>If Yes, whether the applicant is claiming any relaxations</t>
  </si>
  <si>
    <t>If so, what are the relaxations being claimed</t>
  </si>
  <si>
    <t>If so, give the permissible details as per A.P. Building Rules-2012.</t>
  </si>
  <si>
    <t xml:space="preserve">Permissible floor area before road widening    = a           </t>
  </si>
  <si>
    <t xml:space="preserve"> Areas effected in road widening                      = b              Total permissible floor areas                            = a + b</t>
  </si>
  <si>
    <r>
      <t>Total Permissible Floor area (m</t>
    </r>
    <r>
      <rPr>
        <vertAlign val="superscript"/>
        <sz val="9"/>
        <color theme="1"/>
        <rFont val="Arial"/>
        <family val="2"/>
      </rPr>
      <t>2</t>
    </r>
    <r>
      <rPr>
        <sz val="9"/>
        <color theme="1"/>
        <rFont val="Arial"/>
        <family val="2"/>
      </rPr>
      <t>)</t>
    </r>
  </si>
  <si>
    <r>
      <t>Proposed Floor area (m</t>
    </r>
    <r>
      <rPr>
        <vertAlign val="superscript"/>
        <sz val="9"/>
        <color theme="1"/>
        <rFont val="Arial"/>
        <family val="2"/>
      </rPr>
      <t>2</t>
    </r>
    <r>
      <rPr>
        <sz val="9"/>
        <color theme="1"/>
        <rFont val="Arial"/>
        <family val="2"/>
      </rPr>
      <t>)</t>
    </r>
  </si>
  <si>
    <t>J</t>
  </si>
  <si>
    <r>
      <t xml:space="preserve">Details of Plot area </t>
    </r>
    <r>
      <rPr>
        <sz val="9"/>
        <color theme="1"/>
        <rFont val="Arial"/>
        <family val="2"/>
      </rPr>
      <t>(in Sq. m)</t>
    </r>
  </si>
  <si>
    <t>Total Plot Area as per Documents</t>
  </si>
  <si>
    <t xml:space="preserve">T o t a l Plot </t>
  </si>
  <si>
    <t>Area as per Site</t>
  </si>
  <si>
    <t>Affected area, if any</t>
  </si>
  <si>
    <t>Net Plot Area</t>
  </si>
  <si>
    <t>Whether the site involves a sub-division of plot / land.</t>
  </si>
  <si>
    <t>If yes, whether the residual plot fulfils the minimum requirements as per rules.</t>
  </si>
  <si>
    <t>If yes, sub-division charges are to be collected</t>
  </si>
  <si>
    <t xml:space="preserve">        NO</t>
  </si>
  <si>
    <t>K</t>
  </si>
  <si>
    <r>
      <t xml:space="preserve">Height of the Building </t>
    </r>
    <r>
      <rPr>
        <sz val="9"/>
        <color theme="1"/>
        <rFont val="Arial"/>
        <family val="2"/>
      </rPr>
      <t>(in m.) (vide rule 5 (a), (b); Table III &amp; IV)</t>
    </r>
  </si>
  <si>
    <r>
      <t>Net Plot area (m</t>
    </r>
    <r>
      <rPr>
        <vertAlign val="superscript"/>
        <sz val="9"/>
        <color theme="1"/>
        <rFont val="Arial"/>
        <family val="2"/>
      </rPr>
      <t>2</t>
    </r>
    <r>
      <rPr>
        <sz val="9"/>
        <color theme="1"/>
        <rFont val="Arial"/>
        <family val="2"/>
      </rPr>
      <t>)</t>
    </r>
  </si>
  <si>
    <t>Road width (m)</t>
  </si>
  <si>
    <t>No. of floors</t>
  </si>
  <si>
    <t>S. No.</t>
  </si>
  <si>
    <t>Item</t>
  </si>
  <si>
    <t>Permissible Height</t>
  </si>
  <si>
    <t>Proposed Height</t>
  </si>
  <si>
    <t>Stilt/ Ground</t>
  </si>
  <si>
    <t>As per A.P Building</t>
  </si>
  <si>
    <t>Rules 2012</t>
  </si>
  <si>
    <t>(vide Rule 5 (a), (b); &amp;</t>
  </si>
  <si>
    <t>Table III, IV &amp;</t>
  </si>
  <si>
    <t>conditions)</t>
  </si>
  <si>
    <t>As per NOC of AAI</t>
  </si>
  <si>
    <r>
      <t xml:space="preserve">As per Approved Plan of A.P. State Disasters Response &amp; Fire Services Department. </t>
    </r>
    <r>
      <rPr>
        <sz val="8"/>
        <color theme="1"/>
        <rFont val="Arial"/>
        <family val="2"/>
      </rPr>
      <t>(vide Rule 5(f)( xv)</t>
    </r>
  </si>
  <si>
    <t>L</t>
  </si>
  <si>
    <r>
      <t xml:space="preserve">All-round Open Spaces </t>
    </r>
    <r>
      <rPr>
        <sz val="8"/>
        <color theme="1"/>
        <rFont val="Arial"/>
        <family val="2"/>
      </rPr>
      <t>(all</t>
    </r>
    <r>
      <rPr>
        <sz val="9"/>
        <color theme="1"/>
        <rFont val="Arial"/>
        <family val="2"/>
      </rPr>
      <t xml:space="preserve"> </t>
    </r>
    <r>
      <rPr>
        <sz val="8"/>
        <color theme="1"/>
        <rFont val="Arial"/>
        <family val="2"/>
      </rPr>
      <t>in</t>
    </r>
    <r>
      <rPr>
        <sz val="9"/>
        <color theme="1"/>
        <rFont val="Arial"/>
        <family val="2"/>
      </rPr>
      <t xml:space="preserve"> </t>
    </r>
    <r>
      <rPr>
        <sz val="8"/>
        <color theme="1"/>
        <rFont val="Arial"/>
        <family val="2"/>
      </rPr>
      <t>mts)</t>
    </r>
    <r>
      <rPr>
        <sz val="9"/>
        <color theme="1"/>
        <rFont val="Arial"/>
        <family val="2"/>
      </rPr>
      <t xml:space="preserve"> </t>
    </r>
    <r>
      <rPr>
        <sz val="8"/>
        <color theme="1"/>
        <rFont val="Arial"/>
        <family val="2"/>
      </rPr>
      <t>(vide</t>
    </r>
    <r>
      <rPr>
        <sz val="9"/>
        <color theme="1"/>
        <rFont val="Arial"/>
        <family val="2"/>
      </rPr>
      <t xml:space="preserve"> </t>
    </r>
    <r>
      <rPr>
        <sz val="8"/>
        <color theme="1"/>
        <rFont val="Arial"/>
        <family val="2"/>
      </rPr>
      <t>rule</t>
    </r>
    <r>
      <rPr>
        <sz val="9"/>
        <color theme="1"/>
        <rFont val="Arial"/>
        <family val="2"/>
      </rPr>
      <t xml:space="preserve"> </t>
    </r>
    <r>
      <rPr>
        <sz val="8"/>
        <color theme="1"/>
        <rFont val="Arial"/>
        <family val="2"/>
      </rPr>
      <t>5</t>
    </r>
    <r>
      <rPr>
        <sz val="9"/>
        <color theme="1"/>
        <rFont val="Arial"/>
        <family val="2"/>
      </rPr>
      <t xml:space="preserve"> </t>
    </r>
    <r>
      <rPr>
        <sz val="8"/>
        <color theme="1"/>
        <rFont val="Arial"/>
        <family val="2"/>
      </rPr>
      <t>(a),</t>
    </r>
    <r>
      <rPr>
        <sz val="9"/>
        <color theme="1"/>
        <rFont val="Arial"/>
        <family val="2"/>
      </rPr>
      <t xml:space="preserve"> </t>
    </r>
    <r>
      <rPr>
        <sz val="8"/>
        <color theme="1"/>
        <rFont val="Arial"/>
        <family val="2"/>
      </rPr>
      <t>(b);Table</t>
    </r>
    <r>
      <rPr>
        <sz val="9"/>
        <color theme="1"/>
        <rFont val="Arial"/>
        <family val="2"/>
      </rPr>
      <t xml:space="preserve"> </t>
    </r>
    <r>
      <rPr>
        <sz val="8"/>
        <color theme="1"/>
        <rFont val="Arial"/>
        <family val="2"/>
      </rPr>
      <t>III</t>
    </r>
    <r>
      <rPr>
        <sz val="9"/>
        <color theme="1"/>
        <rFont val="Arial"/>
        <family val="2"/>
      </rPr>
      <t xml:space="preserve"> </t>
    </r>
    <r>
      <rPr>
        <sz val="8"/>
        <color theme="1"/>
        <rFont val="Arial"/>
        <family val="2"/>
      </rPr>
      <t>&amp;</t>
    </r>
    <r>
      <rPr>
        <sz val="9"/>
        <color theme="1"/>
        <rFont val="Arial"/>
        <family val="2"/>
      </rPr>
      <t xml:space="preserve"> </t>
    </r>
    <r>
      <rPr>
        <sz val="8"/>
        <color theme="1"/>
        <rFont val="Arial"/>
        <family val="2"/>
      </rPr>
      <t>IV)</t>
    </r>
  </si>
  <si>
    <r>
      <t>Plot area (</t>
    </r>
    <r>
      <rPr>
        <b/>
        <sz val="9"/>
        <color theme="1"/>
        <rFont val="Arial"/>
        <family val="2"/>
      </rPr>
      <t>Net area</t>
    </r>
    <r>
      <rPr>
        <sz val="9"/>
        <color theme="1"/>
        <rFont val="Arial"/>
        <family val="2"/>
      </rPr>
      <t>) (in m</t>
    </r>
    <r>
      <rPr>
        <vertAlign val="superscript"/>
        <sz val="9"/>
        <color theme="1"/>
        <rFont val="Arial"/>
        <family val="2"/>
      </rPr>
      <t>2</t>
    </r>
    <r>
      <rPr>
        <sz val="9"/>
        <color theme="1"/>
        <rFont val="Arial"/>
        <family val="2"/>
      </rPr>
      <t>)</t>
    </r>
  </si>
  <si>
    <t>Height of the proposed building excluding the parking floors (in m.)</t>
  </si>
  <si>
    <t>Sides</t>
  </si>
  <si>
    <t>Road width (in m)</t>
  </si>
  <si>
    <t>Set back (in m)</t>
  </si>
  <si>
    <t>Required</t>
  </si>
  <si>
    <t>Provided</t>
  </si>
  <si>
    <r>
      <t xml:space="preserve">All-round Open Spaces </t>
    </r>
    <r>
      <rPr>
        <sz val="8"/>
        <color theme="1"/>
        <rFont val="Arial"/>
        <family val="2"/>
      </rPr>
      <t>(all in mts) (vide rule 5 (a), (b);Table III &amp; IV)</t>
    </r>
  </si>
  <si>
    <r>
      <t>Plot area (</t>
    </r>
    <r>
      <rPr>
        <b/>
        <sz val="8"/>
        <color theme="1"/>
        <rFont val="Arial"/>
        <family val="2"/>
      </rPr>
      <t>Net area</t>
    </r>
    <r>
      <rPr>
        <sz val="8"/>
        <color theme="1"/>
        <rFont val="Arial"/>
        <family val="2"/>
      </rPr>
      <t>) (in m</t>
    </r>
    <r>
      <rPr>
        <vertAlign val="superscript"/>
        <sz val="8"/>
        <color theme="1"/>
        <rFont val="Arial"/>
        <family val="2"/>
      </rPr>
      <t>2</t>
    </r>
    <r>
      <rPr>
        <sz val="8"/>
        <color theme="1"/>
        <rFont val="Arial"/>
        <family val="2"/>
      </rPr>
      <t>)</t>
    </r>
  </si>
  <si>
    <t>Whether transfer of setbacks is involved (vide  rule 5(f)(viii) &amp;( ix)</t>
  </si>
  <si>
    <t xml:space="preserve">    a</t>
  </si>
  <si>
    <r>
      <t xml:space="preserve">Plot size : 300 </t>
    </r>
    <r>
      <rPr>
        <sz val="8"/>
        <color theme="1"/>
        <rFont val="Arial"/>
        <family val="2"/>
      </rPr>
      <t>m</t>
    </r>
    <r>
      <rPr>
        <vertAlign val="superscript"/>
        <sz val="8"/>
        <color theme="1"/>
        <rFont val="Arial"/>
        <family val="2"/>
      </rPr>
      <t>2</t>
    </r>
    <r>
      <rPr>
        <b/>
        <sz val="8"/>
        <color theme="1"/>
        <rFont val="Arial"/>
        <family val="2"/>
      </rPr>
      <t xml:space="preserve">-up to 750 </t>
    </r>
    <r>
      <rPr>
        <sz val="8"/>
        <color theme="1"/>
        <rFont val="Arial"/>
        <family val="2"/>
      </rPr>
      <t>m</t>
    </r>
    <r>
      <rPr>
        <vertAlign val="superscript"/>
        <sz val="8"/>
        <color theme="1"/>
        <rFont val="Arial"/>
        <family val="2"/>
      </rPr>
      <t xml:space="preserve">2 </t>
    </r>
    <r>
      <rPr>
        <sz val="8"/>
        <color theme="1"/>
        <rFont val="Arial"/>
        <family val="2"/>
      </rPr>
      <t>(permitted to transfer up to 1m of setback from one side to the other side)</t>
    </r>
  </si>
  <si>
    <t>YES/ NO</t>
  </si>
  <si>
    <r>
      <t>If Yes, give the details: (Plot area:(m</t>
    </r>
    <r>
      <rPr>
        <vertAlign val="superscript"/>
        <sz val="8"/>
        <color theme="1"/>
        <rFont val="Arial"/>
        <family val="2"/>
      </rPr>
      <t>2</t>
    </r>
    <r>
      <rPr>
        <sz val="8"/>
        <color theme="1"/>
        <rFont val="Arial"/>
        <family val="2"/>
      </rPr>
      <t xml:space="preserve">)                          </t>
    </r>
  </si>
  <si>
    <t>Side</t>
  </si>
  <si>
    <t>Permissible setback</t>
  </si>
  <si>
    <t>Provided setback</t>
  </si>
  <si>
    <t>Permissibl e plinth area without transfer</t>
  </si>
  <si>
    <t>Proposed plinth area after transfer</t>
  </si>
  <si>
    <t xml:space="preserve">     b</t>
  </si>
  <si>
    <t>Plot size: above 750 m2,</t>
  </si>
  <si>
    <t>(permitted to transfer up to 2 m of setback), Needs to be uniform at any given point,</t>
  </si>
  <si>
    <t xml:space="preserve">subject to maintaining of minimum building line in the front. </t>
  </si>
  <si>
    <t>Whether the site abuts more than one road (vide rule 5(f)(ii)</t>
  </si>
  <si>
    <t>Front setback proposed (m)</t>
  </si>
  <si>
    <t>Permissible setback(m)</t>
  </si>
  <si>
    <t>setback(m</t>
  </si>
  <si>
    <t>)</t>
  </si>
  <si>
    <t>Whether the site is a narrow plot</t>
  </si>
  <si>
    <t>(vide rule 5(f)(x) (Narrow plot is one whose extent is not more than 400sq.m and where the length is 4 times of</t>
  </si>
  <si>
    <t>the width of the plot)</t>
  </si>
  <si>
    <t>Plot Size</t>
  </si>
  <si>
    <t>Length (m)</t>
  </si>
  <si>
    <t>width (m)</t>
  </si>
  <si>
    <r>
      <t>Area (m</t>
    </r>
    <r>
      <rPr>
        <vertAlign val="superscript"/>
        <sz val="8"/>
        <color theme="1"/>
        <rFont val="Arial"/>
        <family val="2"/>
      </rPr>
      <t>2</t>
    </r>
    <r>
      <rPr>
        <sz val="8"/>
        <color theme="1"/>
        <rFont val="Arial"/>
        <family val="2"/>
      </rPr>
      <t>)</t>
    </r>
  </si>
  <si>
    <t>Height</t>
  </si>
  <si>
    <t>Side setback permissible</t>
  </si>
  <si>
    <t>Permissible</t>
  </si>
  <si>
    <t>setback</t>
  </si>
  <si>
    <t>Propose d plinth area after transfer</t>
  </si>
  <si>
    <t>i</t>
  </si>
  <si>
    <t>Up to 10m</t>
  </si>
  <si>
    <t>1 m</t>
  </si>
  <si>
    <t>ii</t>
  </si>
  <si>
    <t>above 10m &amp; up to 15m</t>
  </si>
  <si>
    <t>2m</t>
  </si>
  <si>
    <t>Between 2 Blocks</t>
  </si>
  <si>
    <t>Proposed</t>
  </si>
  <si>
    <t>M</t>
  </si>
  <si>
    <r>
      <t xml:space="preserve">Lighting and Ventilation </t>
    </r>
    <r>
      <rPr>
        <i/>
        <sz val="8"/>
        <color theme="1"/>
        <rFont val="Arial"/>
        <family val="2"/>
      </rPr>
      <t>[vide rule 5(f)(xi) / 7(a)(xiv)</t>
    </r>
  </si>
  <si>
    <t>Whether the lighting and ventilation of a building is through the means of a chowk or inner</t>
  </si>
  <si>
    <t>Minimum area</t>
  </si>
  <si>
    <t>Minimum width</t>
  </si>
  <si>
    <t>courtyard or interior open space/duct</t>
  </si>
  <si>
    <t>Require d</t>
  </si>
  <si>
    <t>Propose d</t>
  </si>
  <si>
    <t>Remark s</t>
  </si>
  <si>
    <r>
      <t>9/25 m</t>
    </r>
    <r>
      <rPr>
        <vertAlign val="superscript"/>
        <sz val="8"/>
        <color theme="1"/>
        <rFont val="Arial"/>
        <family val="2"/>
      </rPr>
      <t>2</t>
    </r>
  </si>
  <si>
    <t>2/3 m</t>
  </si>
  <si>
    <t>Ventilation to parking floors i.e. cellar &amp; sub-cellars</t>
  </si>
  <si>
    <t>2.5% of each parking floor area</t>
  </si>
  <si>
    <t>Width of the corridors (m)</t>
  </si>
  <si>
    <t>N</t>
  </si>
  <si>
    <r>
      <t xml:space="preserve">Greenery/Lawn </t>
    </r>
    <r>
      <rPr>
        <i/>
        <sz val="8"/>
        <color theme="1"/>
        <rFont val="Arial"/>
        <family val="2"/>
      </rPr>
      <t xml:space="preserve">[vide rule 5(f)(i </t>
    </r>
    <r>
      <rPr>
        <b/>
        <i/>
        <sz val="8"/>
        <color theme="1"/>
        <rFont val="Arial"/>
        <family val="2"/>
      </rPr>
      <t>i</t>
    </r>
    <r>
      <rPr>
        <i/>
        <sz val="8"/>
        <color theme="1"/>
        <rFont val="Arial"/>
        <family val="2"/>
      </rPr>
      <t xml:space="preserve">),(iv) / 7(a)(viii) whichever is applicable] </t>
    </r>
    <r>
      <rPr>
        <b/>
        <sz val="8"/>
        <color theme="1"/>
        <rFont val="Arial"/>
        <family val="2"/>
      </rPr>
      <t>:</t>
    </r>
  </si>
  <si>
    <t>A strip of at least 1.0 m greenery / lawn along the frontage of the site within the front setback.</t>
  </si>
  <si>
    <t>Marked on the plans and hence Satisfied</t>
  </si>
  <si>
    <t>Not Marked on the plans and hence not satisfied</t>
  </si>
  <si>
    <r>
      <t>For the plots area above 300 m</t>
    </r>
    <r>
      <rPr>
        <vertAlign val="superscript"/>
        <sz val="8"/>
        <color theme="1"/>
        <rFont val="Arial"/>
        <family val="2"/>
      </rPr>
      <t>2</t>
    </r>
    <r>
      <rPr>
        <sz val="8"/>
        <color theme="1"/>
        <rFont val="Arial"/>
        <family val="2"/>
      </rPr>
      <t xml:space="preserve"> from the 1 mt Greenery/lawn along the front and periphery are left.</t>
    </r>
  </si>
  <si>
    <r>
      <t xml:space="preserve">For </t>
    </r>
    <r>
      <rPr>
        <b/>
        <sz val="8"/>
        <color theme="1"/>
        <rFont val="Arial"/>
        <family val="2"/>
      </rPr>
      <t xml:space="preserve">high rise buildings </t>
    </r>
    <r>
      <rPr>
        <sz val="8"/>
        <color theme="1"/>
        <rFont val="Arial"/>
        <family val="2"/>
      </rPr>
      <t>a minimum 2 mt</t>
    </r>
  </si>
  <si>
    <t>Greenery/lawn along the front and periphery are left.</t>
  </si>
  <si>
    <t>O</t>
  </si>
  <si>
    <r>
      <t xml:space="preserve">Recreational open space (Tot-lot)   </t>
    </r>
    <r>
      <rPr>
        <b/>
        <i/>
        <sz val="8"/>
        <color theme="1"/>
        <rFont val="Arial"/>
        <family val="2"/>
      </rPr>
      <t xml:space="preserve">[vide rule 5(f)(v) /7(a)(vii) / 8(g) whichever is applicable] (To be provided for all residential / institutional / industrial plots above 750 </t>
    </r>
    <r>
      <rPr>
        <b/>
        <sz val="8"/>
        <color theme="1"/>
        <rFont val="Arial"/>
        <family val="2"/>
      </rPr>
      <t>m</t>
    </r>
    <r>
      <rPr>
        <b/>
        <vertAlign val="superscript"/>
        <sz val="8"/>
        <color theme="1"/>
        <rFont val="Arial"/>
        <family val="2"/>
      </rPr>
      <t>2</t>
    </r>
    <r>
      <rPr>
        <b/>
        <i/>
        <sz val="8"/>
        <color theme="1"/>
        <rFont val="Arial"/>
        <family val="2"/>
      </rPr>
      <t>of plot area)</t>
    </r>
  </si>
  <si>
    <t>Residential</t>
  </si>
  <si>
    <t>Institutional</t>
  </si>
  <si>
    <t>Industrial</t>
  </si>
  <si>
    <t>Others</t>
  </si>
  <si>
    <r>
      <t>Plot area of the site m</t>
    </r>
    <r>
      <rPr>
        <b/>
        <vertAlign val="superscript"/>
        <sz val="8"/>
        <color theme="1"/>
        <rFont val="Arial"/>
        <family val="2"/>
      </rPr>
      <t>2</t>
    </r>
  </si>
  <si>
    <t>%</t>
  </si>
  <si>
    <r>
      <t>in m</t>
    </r>
    <r>
      <rPr>
        <b/>
        <vertAlign val="superscript"/>
        <sz val="8"/>
        <color theme="1"/>
        <rFont val="Arial"/>
        <family val="2"/>
      </rPr>
      <t>2</t>
    </r>
  </si>
  <si>
    <t>No. of Locations where this open space is provided</t>
  </si>
  <si>
    <r>
      <t>Minimum width of 3m and extent not less than 15 m</t>
    </r>
    <r>
      <rPr>
        <b/>
        <vertAlign val="superscript"/>
        <sz val="8"/>
        <color theme="1"/>
        <rFont val="Arial"/>
        <family val="2"/>
      </rPr>
      <t>2</t>
    </r>
    <r>
      <rPr>
        <b/>
        <sz val="8"/>
        <color theme="1"/>
        <rFont val="Arial"/>
        <family val="2"/>
      </rPr>
      <t xml:space="preserve"> in case of Non-High Rise Buildings (rule-5(f)(v) and 50m</t>
    </r>
    <r>
      <rPr>
        <b/>
        <vertAlign val="superscript"/>
        <sz val="8"/>
        <color theme="1"/>
        <rFont val="Arial"/>
        <family val="2"/>
      </rPr>
      <t>2</t>
    </r>
    <r>
      <rPr>
        <b/>
        <sz val="8"/>
        <color theme="1"/>
        <rFont val="Arial"/>
        <family val="2"/>
      </rPr>
      <t xml:space="preserve"> in case of High Rise Buildings (rule-7(a)(vii) is provided</t>
    </r>
  </si>
  <si>
    <t>P</t>
  </si>
  <si>
    <r>
      <t xml:space="preserve">Public Utility </t>
    </r>
    <r>
      <rPr>
        <i/>
        <sz val="8"/>
        <color theme="1"/>
        <rFont val="Arial"/>
        <family val="2"/>
      </rPr>
      <t xml:space="preserve">[vide rule 5(f)(v </t>
    </r>
    <r>
      <rPr>
        <b/>
        <i/>
        <sz val="8"/>
        <color theme="1"/>
        <rFont val="Arial"/>
        <family val="2"/>
      </rPr>
      <t>i</t>
    </r>
    <r>
      <rPr>
        <i/>
        <sz val="8"/>
        <color theme="1"/>
        <rFont val="Arial"/>
        <family val="2"/>
      </rPr>
      <t>)]</t>
    </r>
  </si>
  <si>
    <r>
      <t xml:space="preserve">For Plots 750 </t>
    </r>
    <r>
      <rPr>
        <b/>
        <sz val="8"/>
        <color theme="1"/>
        <rFont val="Arial"/>
        <family val="2"/>
      </rPr>
      <t>m</t>
    </r>
    <r>
      <rPr>
        <b/>
        <vertAlign val="superscript"/>
        <sz val="8"/>
        <color theme="1"/>
        <rFont val="Arial"/>
        <family val="2"/>
      </rPr>
      <t>2</t>
    </r>
    <r>
      <rPr>
        <b/>
        <sz val="8"/>
        <color theme="1"/>
        <rFont val="Arial"/>
        <family val="2"/>
      </rPr>
      <t xml:space="preserve"> </t>
    </r>
    <r>
      <rPr>
        <sz val="8"/>
        <color theme="1"/>
        <rFont val="Arial"/>
        <family val="2"/>
      </rPr>
      <t>and above, whether an area of 3m x 3m for the purpose of setting of public utilities like Distribution transformer etc., is provided within the owners site subject to mandated public safety requirements.</t>
    </r>
  </si>
  <si>
    <t>(If yes, Provided towards):</t>
  </si>
  <si>
    <t>Whether the space for garbage bin is proposed</t>
  </si>
  <si>
    <t>Whether the drainage &amp; water lines are existing</t>
  </si>
  <si>
    <t>If so, whether the same is indicated on the plans</t>
  </si>
  <si>
    <t>Q</t>
  </si>
  <si>
    <r>
      <t xml:space="preserve">Common amenities &amp; facilities </t>
    </r>
    <r>
      <rPr>
        <i/>
        <sz val="8"/>
        <color theme="1"/>
        <rFont val="Arial"/>
        <family val="2"/>
      </rPr>
      <t>[vide rule 15(x)]</t>
    </r>
  </si>
  <si>
    <t>No. of Units proposed</t>
  </si>
  <si>
    <t>Whether Common amenities &amp; facilities like convenient shopping, committee hall / club house, crèche, gymnasium etc. are required (where no. of units are more than 100)</t>
  </si>
  <si>
    <t>If Yes, the extent of Built up area for Common amenities &amp; facilities provided</t>
  </si>
  <si>
    <r>
      <t xml:space="preserve">% </t>
    </r>
    <r>
      <rPr>
        <sz val="8"/>
        <color theme="1"/>
        <rFont val="Arial"/>
        <family val="2"/>
      </rPr>
      <t>to total Built up area</t>
    </r>
  </si>
  <si>
    <r>
      <t>Extent (m</t>
    </r>
    <r>
      <rPr>
        <vertAlign val="superscript"/>
        <sz val="8"/>
        <color theme="1"/>
        <rFont val="Arial"/>
        <family val="2"/>
      </rPr>
      <t>2</t>
    </r>
    <r>
      <rPr>
        <sz val="8"/>
        <color theme="1"/>
        <rFont val="Arial"/>
        <family val="2"/>
      </rPr>
      <t>)</t>
    </r>
  </si>
  <si>
    <t>% to the Built up area</t>
  </si>
  <si>
    <r>
      <t xml:space="preserve">Parking Space </t>
    </r>
    <r>
      <rPr>
        <i/>
        <sz val="8"/>
        <color theme="1"/>
        <rFont val="Arial"/>
        <family val="2"/>
      </rPr>
      <t>[vide rule 13 &amp; table V &amp; rule 15(a)(iv)]</t>
    </r>
  </si>
  <si>
    <t>(Rule 5 (d) &amp; 13(c)(iv))</t>
  </si>
  <si>
    <r>
      <t>In m</t>
    </r>
    <r>
      <rPr>
        <b/>
        <vertAlign val="superscript"/>
        <sz val="8"/>
        <color theme="1"/>
        <rFont val="Arial"/>
        <family val="2"/>
      </rPr>
      <t>2</t>
    </r>
  </si>
  <si>
    <t>Cellar 1</t>
  </si>
  <si>
    <t>Cellar 2</t>
  </si>
  <si>
    <t>Cellar 3</t>
  </si>
  <si>
    <t>Cellar 4</t>
  </si>
  <si>
    <t>Any upper floor</t>
  </si>
  <si>
    <t>Visitors Parking area</t>
  </si>
  <si>
    <t>(Space over &amp; above 6m (excluding green strip) set</t>
  </si>
  <si>
    <r>
      <t xml:space="preserve">back is considered)  </t>
    </r>
    <r>
      <rPr>
        <i/>
        <sz val="8"/>
        <color theme="1"/>
        <rFont val="Arial"/>
        <family val="2"/>
      </rPr>
      <t xml:space="preserve">(rule 13(c)(x </t>
    </r>
    <r>
      <rPr>
        <b/>
        <i/>
        <sz val="8"/>
        <color theme="1"/>
        <rFont val="Arial"/>
        <family val="2"/>
      </rPr>
      <t>i</t>
    </r>
    <r>
      <rPr>
        <i/>
        <sz val="8"/>
        <color theme="1"/>
        <rFont val="Arial"/>
        <family val="2"/>
      </rPr>
      <t>)</t>
    </r>
  </si>
  <si>
    <r>
      <t>TOTAL PARKING AREA (m</t>
    </r>
    <r>
      <rPr>
        <b/>
        <vertAlign val="superscript"/>
        <sz val="8"/>
        <color theme="1"/>
        <rFont val="Arial"/>
        <family val="2"/>
      </rPr>
      <t>2</t>
    </r>
    <r>
      <rPr>
        <b/>
        <sz val="8"/>
        <color theme="1"/>
        <rFont val="Arial"/>
        <family val="2"/>
      </rPr>
      <t>)</t>
    </r>
  </si>
  <si>
    <r>
      <t>Proposed Built Up Area(m</t>
    </r>
    <r>
      <rPr>
        <b/>
        <vertAlign val="superscript"/>
        <sz val="8"/>
        <color theme="1"/>
        <rFont val="Arial"/>
        <family val="2"/>
      </rPr>
      <t>2</t>
    </r>
    <r>
      <rPr>
        <b/>
        <sz val="8"/>
        <color theme="1"/>
        <rFont val="Arial"/>
        <family val="2"/>
      </rPr>
      <t>)</t>
    </r>
  </si>
  <si>
    <t xml:space="preserve">a </t>
  </si>
  <si>
    <t>Commercial</t>
  </si>
  <si>
    <t>Total</t>
  </si>
  <si>
    <t>Parking area to total built up area</t>
  </si>
  <si>
    <t>CATEGORY OF BUILDING /ACTIVITY PROPOSED</t>
  </si>
  <si>
    <r>
      <t xml:space="preserve">Parking area to be provided </t>
    </r>
    <r>
      <rPr>
        <sz val="8"/>
        <color theme="1"/>
        <rFont val="Arial"/>
        <family val="2"/>
      </rPr>
      <t>as percentage of total built up area + visitor’s Parking (%)</t>
    </r>
  </si>
  <si>
    <t>Percentage to total built up area + visitor’s Parking (%)</t>
  </si>
  <si>
    <r>
      <t xml:space="preserve">Facilities provided in the stilt floor </t>
    </r>
    <r>
      <rPr>
        <i/>
        <sz val="8"/>
        <color theme="1"/>
        <rFont val="Arial"/>
        <family val="2"/>
      </rPr>
      <t>(rule 13.c.vi)</t>
    </r>
  </si>
  <si>
    <r>
      <t>Required M</t>
    </r>
    <r>
      <rPr>
        <b/>
        <vertAlign val="superscript"/>
        <sz val="8"/>
        <color theme="1"/>
        <rFont val="Arial"/>
        <family val="2"/>
      </rPr>
      <t>2</t>
    </r>
  </si>
  <si>
    <r>
      <t>Proposed M</t>
    </r>
    <r>
      <rPr>
        <b/>
        <vertAlign val="superscript"/>
        <sz val="8"/>
        <color theme="1"/>
        <rFont val="Arial"/>
        <family val="2"/>
      </rPr>
      <t>2</t>
    </r>
  </si>
  <si>
    <t>&lt; 25</t>
  </si>
  <si>
    <r>
      <t xml:space="preserve">The parking spaces should be efficiently designed and clearly marked and provided with adequate access, aisle, drives and ramps required for manoeuvring of vehicles. </t>
    </r>
    <r>
      <rPr>
        <i/>
        <sz val="8"/>
        <color theme="1"/>
        <rFont val="Arial"/>
        <family val="2"/>
      </rPr>
      <t xml:space="preserve">(rule 13.c. </t>
    </r>
    <r>
      <rPr>
        <b/>
        <i/>
        <sz val="8"/>
        <color theme="1"/>
        <rFont val="Arial"/>
        <family val="2"/>
      </rPr>
      <t>i</t>
    </r>
    <r>
      <rPr>
        <i/>
        <sz val="8"/>
        <color theme="1"/>
        <rFont val="Arial"/>
        <family val="2"/>
      </rPr>
      <t>)</t>
    </r>
  </si>
  <si>
    <t>Permissible(m)</t>
  </si>
  <si>
    <t>Proposed(m)</t>
  </si>
  <si>
    <r>
      <t xml:space="preserve">Minimum width of Single Ramp </t>
    </r>
    <r>
      <rPr>
        <i/>
        <sz val="8"/>
        <color theme="1"/>
        <rFont val="Arial"/>
        <family val="2"/>
      </rPr>
      <t>(rule 13.c.vii)</t>
    </r>
  </si>
  <si>
    <r>
      <t xml:space="preserve">Minimum width of ramps if proposed more than one ramp </t>
    </r>
    <r>
      <rPr>
        <i/>
        <sz val="8"/>
        <color theme="1"/>
        <rFont val="Arial"/>
        <family val="2"/>
      </rPr>
      <t>(rule 13.c.vii)</t>
    </r>
  </si>
  <si>
    <t>Minimum Setbacks for Cellars from ground level</t>
  </si>
  <si>
    <r>
      <t xml:space="preserve">For sites of extent of up to 1000sq.m </t>
    </r>
    <r>
      <rPr>
        <i/>
        <sz val="8"/>
        <color theme="1"/>
        <rFont val="Arial"/>
        <family val="2"/>
      </rPr>
      <t>(rule 13.c.x)</t>
    </r>
  </si>
  <si>
    <r>
      <t>For sites of extent of above 1000sq.m up to 2000 m</t>
    </r>
    <r>
      <rPr>
        <vertAlign val="superscript"/>
        <sz val="8"/>
        <color theme="1"/>
        <rFont val="Arial"/>
        <family val="2"/>
      </rPr>
      <t>2</t>
    </r>
    <r>
      <rPr>
        <sz val="8"/>
        <color theme="1"/>
        <rFont val="Arial"/>
        <family val="2"/>
      </rPr>
      <t xml:space="preserve"> </t>
    </r>
    <r>
      <rPr>
        <i/>
        <sz val="8"/>
        <color theme="1"/>
        <rFont val="Arial"/>
        <family val="2"/>
      </rPr>
      <t>(rule 13.c.x)</t>
    </r>
  </si>
  <si>
    <r>
      <t xml:space="preserve">For sites of extent of above 2000sq.m </t>
    </r>
    <r>
      <rPr>
        <i/>
        <sz val="8"/>
        <color theme="1"/>
        <rFont val="Arial"/>
        <family val="2"/>
      </rPr>
      <t>(rule 13.c.x)</t>
    </r>
  </si>
  <si>
    <r>
      <t xml:space="preserve">Minimum Setback in case of more than one cellar </t>
    </r>
    <r>
      <rPr>
        <i/>
        <sz val="8"/>
        <color theme="1"/>
        <rFont val="Arial"/>
        <family val="2"/>
      </rPr>
      <t>(rule 13.c.x)</t>
    </r>
  </si>
  <si>
    <t>0.5 m additional setback for every additional cellar floor</t>
  </si>
  <si>
    <r>
      <t xml:space="preserve">Cellar area proposed for utilities &amp; non habitable purposes like A/C Plant room, Generator room, STP, Electrical installations, Laundry, etc, </t>
    </r>
    <r>
      <rPr>
        <i/>
        <sz val="8"/>
        <color theme="1"/>
        <rFont val="Arial"/>
        <family val="2"/>
      </rPr>
      <t>(rule 13.c.xi)</t>
    </r>
  </si>
  <si>
    <t>Minimum 2.5</t>
  </si>
  <si>
    <t>Maximum 4.5 in case of mechanical system</t>
  </si>
  <si>
    <t>Height of the Stilt Floor proposed (m)</t>
  </si>
  <si>
    <t>Side1</t>
  </si>
  <si>
    <t>Side2</t>
  </si>
  <si>
    <t>Satisfied</t>
  </si>
  <si>
    <t>PART VII</t>
  </si>
  <si>
    <r>
      <t>OTHER</t>
    </r>
    <r>
      <rPr>
        <b/>
        <sz val="9"/>
        <color theme="1"/>
        <rFont val="Arial"/>
        <family val="2"/>
      </rPr>
      <t xml:space="preserve"> DOCUMENTS TO BE SUBMITTED </t>
    </r>
    <r>
      <rPr>
        <b/>
        <sz val="10"/>
        <color rgb="FF000000"/>
        <rFont val="Arial"/>
        <family val="2"/>
      </rPr>
      <t>(to be filled by LBS/ LBE / Architects)</t>
    </r>
  </si>
  <si>
    <t>COMPLIANCE BY OWNER FOR ENSURING CONSTRUCTION IS UNDERTAKEN AS PER SANCTIONED PLAN</t>
  </si>
  <si>
    <r>
      <t>[vide rule 25</t>
    </r>
    <r>
      <rPr>
        <sz val="9"/>
        <color theme="1"/>
        <rFont val="Arial"/>
        <family val="2"/>
      </rPr>
      <t>]</t>
    </r>
  </si>
  <si>
    <r>
      <t>Whether Affidavit/Declaration duly Notarised is submitted [</t>
    </r>
    <r>
      <rPr>
        <i/>
        <sz val="9"/>
        <color theme="1"/>
        <rFont val="Arial"/>
        <family val="2"/>
      </rPr>
      <t>vide rule 25.a]</t>
    </r>
  </si>
  <si>
    <r>
      <t xml:space="preserve">Floor or 10% of the total built-up area proposed to be handed over </t>
    </r>
    <r>
      <rPr>
        <i/>
        <sz val="9"/>
        <color theme="1"/>
        <rFont val="Arial"/>
        <family val="2"/>
      </rPr>
      <t>[vide rule 25.d]</t>
    </r>
  </si>
  <si>
    <t>Ground floor</t>
  </si>
  <si>
    <t>First floor</t>
  </si>
  <si>
    <t>Second floor</t>
  </si>
  <si>
    <r>
      <t xml:space="preserve">In respect of gated development schemes like row houses / independent houses / cluster housing 5% of the units shall be handed over to sanctioning authority. </t>
    </r>
    <r>
      <rPr>
        <i/>
        <sz val="9"/>
        <color theme="1"/>
        <rFont val="Arial"/>
        <family val="2"/>
      </rPr>
      <t>[vide rule 25.(d)]</t>
    </r>
  </si>
  <si>
    <t>Required No. of units</t>
  </si>
  <si>
    <t>Proposed No. of units</t>
  </si>
  <si>
    <r>
      <t>Whether the Notarized Affidavit submitted</t>
    </r>
    <r>
      <rPr>
        <i/>
        <sz val="9"/>
        <color theme="1"/>
        <rFont val="Arial"/>
        <family val="2"/>
      </rPr>
      <t>[vide rule 25.(d)]</t>
    </r>
  </si>
  <si>
    <t>PART VIII</t>
  </si>
  <si>
    <r>
      <t xml:space="preserve">FEE INFORMATION </t>
    </r>
    <r>
      <rPr>
        <b/>
        <sz val="10"/>
        <color rgb="FF000000"/>
        <rFont val="Arial"/>
        <family val="2"/>
      </rPr>
      <t>(to be filled by Clerk)</t>
    </r>
  </si>
  <si>
    <t>Category</t>
  </si>
  <si>
    <t>Statutory Provision</t>
  </si>
  <si>
    <t>Amount (Rs.)</t>
  </si>
  <si>
    <t>INITIAL FEES</t>
  </si>
  <si>
    <r>
      <t xml:space="preserve">(2 % of Building Permit / License fees subject to a maximum of Rs.10, 000 shall be paid along with the building application. </t>
    </r>
    <r>
      <rPr>
        <i/>
        <sz val="9"/>
        <color theme="1"/>
        <rFont val="Arial"/>
        <family val="2"/>
      </rPr>
      <t>No fees and charges would be levied for parking spaces provided in any floor.) [vide rule 19 (a)]</t>
    </r>
  </si>
  <si>
    <r>
      <t xml:space="preserve">BALANCE FEE FOR BUILDING PERMISSION </t>
    </r>
    <r>
      <rPr>
        <b/>
        <sz val="10"/>
        <color rgb="FF000000"/>
        <rFont val="Arial"/>
        <family val="2"/>
      </rPr>
      <t>(to be filled by Clerk)</t>
    </r>
  </si>
  <si>
    <t>Sl no</t>
  </si>
  <si>
    <t>Pay Details</t>
  </si>
  <si>
    <t>Pay Mode</t>
  </si>
  <si>
    <t>Challan/DD Date</t>
  </si>
  <si>
    <t>Bank and Branch Details</t>
  </si>
  <si>
    <t>Amount (in Rs)</t>
  </si>
  <si>
    <t>C.C charges Each Application</t>
  </si>
  <si>
    <t>Site Approval Fee</t>
  </si>
  <si>
    <t>Building Permission Fee</t>
  </si>
  <si>
    <t>Building Material Fee</t>
  </si>
  <si>
    <t>Rain water harvesting charges</t>
  </si>
  <si>
    <t>Tree Guard Charges</t>
  </si>
  <si>
    <t>Development Charges as per G.O.Ms no 158,M.A Dt 22.03.1996</t>
  </si>
  <si>
    <t>Vacant Land /House Tax</t>
  </si>
  <si>
    <t>Builder fee</t>
  </si>
  <si>
    <t>10% open space contribution fee</t>
  </si>
  <si>
    <t>Sub division / Layout charges</t>
  </si>
  <si>
    <t>Betterment Charges</t>
  </si>
  <si>
    <t>Land Use Conversion Charges</t>
  </si>
  <si>
    <t>Security Deposit</t>
  </si>
  <si>
    <t>PART IX</t>
  </si>
  <si>
    <r>
      <t xml:space="preserve">DECLARATION  </t>
    </r>
    <r>
      <rPr>
        <b/>
        <sz val="10"/>
        <color rgb="FF000000"/>
        <rFont val="Arial"/>
        <family val="2"/>
      </rPr>
      <t>(to be filled by LBS/ LBE / Architects)</t>
    </r>
  </si>
  <si>
    <t>I/ we declare that I am / we are the absolute/ owner/ owners/ lessee of the land on which I/we intend to erect the Building and am / are enclosing copies of relevant document of ownership/ lease certified by Magistrate/ Notary public/ a Gazetted Officer authorized by the Commissioner in this behalf.</t>
  </si>
  <si>
    <t>I/ we have gone through the Building Regulations made under the provisions of the A.P. Building Rules-2012Aand have satisfied myself/ ourselves that the site and building plans are in accordance with provisions contained therein.</t>
  </si>
  <si>
    <t>Sl.No.</t>
  </si>
  <si>
    <t>Name of Owner / Developer / License Technical Personnel</t>
  </si>
  <si>
    <t>Signature</t>
  </si>
  <si>
    <t>Owner / Owners / Lessee / Authorised Agent</t>
  </si>
  <si>
    <t>Builder / Developer</t>
  </si>
  <si>
    <t>Architect/ Engineer/ Surveyor</t>
  </si>
  <si>
    <t>Structural Engineer</t>
  </si>
  <si>
    <t>PART X</t>
  </si>
  <si>
    <t>REMARKS OF THE SCRUTINY OFFICER REGARDING SITE CONDITIONS / LAYOUT RULES / BUILDING BYE-LAWS / POLICIES / PLANS ETC. &amp; GIST OF THE PROPOSALS. (OFFICE USE)</t>
  </si>
  <si>
    <r>
      <t xml:space="preserve">Hence, in view of the above detailed scrutiny report, if approved the permission sought for by the applicant for the proposed construction of residential / commercial building consisting of ……………………………………. may be considered as per plan/ corrected plan </t>
    </r>
    <r>
      <rPr>
        <b/>
        <sz val="11"/>
        <color theme="1"/>
        <rFont val="Verdana"/>
        <family val="2"/>
      </rPr>
      <t>subject to the following conditions.</t>
    </r>
  </si>
  <si>
    <t xml:space="preserve">TPS/TPBO TPO              ACP </t>
  </si>
  <si>
    <t>The remarks of the TPBO/TPS/TPO/ACP may be perusal permission sought for may be granted subject to the conditions.</t>
  </si>
  <si>
    <t xml:space="preserve">                                                                CP                            Commissioner                                                                                  </t>
  </si>
  <si>
    <t>Commercial building</t>
  </si>
  <si>
    <t>Setbacks before road widining</t>
  </si>
  <si>
    <t>After road widining as per 16B</t>
  </si>
  <si>
    <t>Setback Relaxiation required</t>
  </si>
  <si>
    <t>Minimum setbacks for cellars from ground level</t>
  </si>
  <si>
    <t>Total plot area as on ground</t>
  </si>
  <si>
    <t>Irregular shape area</t>
  </si>
  <si>
    <t>Regular shape area</t>
  </si>
  <si>
    <t>Permissible Plinth area before transfer of setback</t>
  </si>
  <si>
    <t>Permissible Plinth area after transfer of setback</t>
  </si>
  <si>
    <t>Mortagage details</t>
  </si>
  <si>
    <t>Parking area details</t>
  </si>
  <si>
    <t>Plinth area details</t>
  </si>
  <si>
    <t>Narrow plot area details</t>
  </si>
  <si>
    <t>Road widining details</t>
  </si>
  <si>
    <t>Building height details</t>
  </si>
  <si>
    <t>Building location details</t>
  </si>
  <si>
    <t>Access ( in m) details</t>
  </si>
  <si>
    <t xml:space="preserve"> </t>
  </si>
  <si>
    <t>All-round Open Spaces (all in mts) (vide rule 5 (a), (b);Table III &amp; IV)</t>
  </si>
  <si>
    <t>Greenery/Lawn [vide rule 5(f)(i i),(iv) / 7(a)(viii) whichever is applicable] :</t>
  </si>
  <si>
    <t>Site Dimensions</t>
  </si>
  <si>
    <t>Building Dimensions</t>
  </si>
  <si>
    <t>Whether the above physical features are tallying /Not tallying with the schedule of the Documents.</t>
  </si>
  <si>
    <t>Restrictions of building activity in the vicinity of certain areas: (Vide Rule 3) Whether the site falls in the area where there are restrictions of building activity as stated in the A.P. Building Rules – 2012.</t>
  </si>
  <si>
    <t>Ownership details</t>
  </si>
  <si>
    <t>Doc. No. &amp; Date</t>
  </si>
  <si>
    <t>Vendor</t>
  </si>
  <si>
    <t>Vendee</t>
  </si>
  <si>
    <t>Sy.No. / Plot No./ H.No.</t>
  </si>
  <si>
    <t>Extent (in Sq.m)</t>
  </si>
  <si>
    <t>Link . Doc. No. &amp; Date</t>
  </si>
  <si>
    <t>Required Setbacks</t>
  </si>
  <si>
    <t xml:space="preserve">REMARKS OF THE SCRUTINY OFFICER </t>
  </si>
  <si>
    <t>a) Ground position:</t>
  </si>
  <si>
    <t xml:space="preserve">Are you Inspected the site under reference if yes give details </t>
  </si>
  <si>
    <t xml:space="preserve">Are you verified the measurements and schedule of boundaries with reference to the registered documents. If yes give details </t>
  </si>
  <si>
    <t>Whether the above physical features are tallying with the schedule of the Documents</t>
  </si>
  <si>
    <t>Whether the site U/R is an open plot or an existing building. If existing building is there give details.</t>
  </si>
  <si>
    <t xml:space="preserve">Whether the site U/R enclosed with Fence / Compound wall / No Compound wall / Boundary stones? </t>
  </si>
  <si>
    <t>Whether the applicant has commenced any type of construction work at site. If yes give details</t>
  </si>
  <si>
    <t>Whether the site falls in the area where there are restrictions of building activity as stated in the A.P. Building Rules – 2012.</t>
  </si>
  <si>
    <t xml:space="preserve">If yes give details and specify the action to be taken  </t>
  </si>
  <si>
    <t>Whether  the applicant submitted relevant documents i.e., Xerox copy of documents, Soil test report, Structural designed report prepared by the Structural Engineer and Risk Insurance Policy certificate for 3 years etc.,</t>
  </si>
  <si>
    <t>Ownership Details
In support of ownership of title, the documents (attested by Gazetted Officer) submitted have been examined and the details are tabulated as follows :</t>
  </si>
  <si>
    <t>b) Setbacks:</t>
  </si>
  <si>
    <t xml:space="preserve">Road width </t>
  </si>
  <si>
    <t xml:space="preserve">                Set back (in m)</t>
  </si>
  <si>
    <t>Is there any side transfer of setbacks is involved</t>
  </si>
  <si>
    <t xml:space="preserve">After side transfer of setbacks  </t>
  </si>
  <si>
    <t>c) Height:</t>
  </si>
  <si>
    <t>S. No</t>
  </si>
  <si>
    <r>
      <t xml:space="preserve">As per G.O.Ms.No.168 MA, dt:07.04.12 </t>
    </r>
    <r>
      <rPr>
        <i/>
        <sz val="10"/>
        <color theme="1"/>
        <rFont val="Verdana"/>
        <family val="2"/>
      </rPr>
      <t>(vide Rule 7.1 &amp; Table III &amp; conditions)</t>
    </r>
  </si>
  <si>
    <t>Proposed  Height in mts.</t>
  </si>
  <si>
    <t xml:space="preserve">Permissible  Height in mts. </t>
  </si>
  <si>
    <t>d) Land Use</t>
  </si>
  <si>
    <t xml:space="preserve">Whether the site U/R is covered by and Existing old locality / Existing Built up area / congested area give details of location and abutting existing road width. </t>
  </si>
  <si>
    <t xml:space="preserve">Whether the site U/R is regularized under LRS scheme? If yes give details about LRS No, date &amp; penal amount. </t>
  </si>
  <si>
    <t>Whether the site U/R is applicable to 14% open space cost at present Market value.</t>
  </si>
  <si>
    <t xml:space="preserve">Land Use in which the site falls as per sanctioned Revised Master plan of GO Ms. No. 11, dt.07.1.2011.  </t>
  </si>
  <si>
    <t>Whether the proposal satisfies as per MP use and Zoning regulations</t>
  </si>
  <si>
    <t xml:space="preserve">Whether the proposed building in the site would be allowed after setting back the building 4.5 m from the center line of the existing road and after leaving the front setback. </t>
  </si>
  <si>
    <t xml:space="preserve">Whether the applicant has agreed to hand over the affected portion physically on free of cost to Nellore Municipal Corporation through prescribed undertaking and plans showing the details of affected area. (if applicable) </t>
  </si>
  <si>
    <t xml:space="preserve">whether the applicant is agreed to handed over the Ground Floor or First Floor or Second Floor area of the case may be 10% of the total built up area by way of notarized affidavit shall be got entered by the sanctioning authority in Prohibitory Property Watch Register of Registration department as per G.O. No.738 M.A. dt.03.10.07. </t>
  </si>
  <si>
    <t>Which floor:</t>
  </si>
  <si>
    <t>Total plinth area in Sqmt.:</t>
  </si>
  <si>
    <t xml:space="preserve">10% of total built-up area:  </t>
  </si>
  <si>
    <t xml:space="preserve">Whether the lighting and ventilation proposed for the building is satisfying the rules? </t>
  </si>
  <si>
    <t>Whether a strip of at least 1.0 m greenery / lawn along the frontage of the site within the front setback is Marked on the plans.</t>
  </si>
  <si>
    <t xml:space="preserve">e) Land use analysis </t>
  </si>
  <si>
    <t>Description</t>
  </si>
  <si>
    <t>Permissible As per the G.O.Ms.No.168 M.A. Dt.07.04.2012</t>
  </si>
  <si>
    <t>Proposed as submitted plan</t>
  </si>
  <si>
    <t>Extent of Site</t>
  </si>
  <si>
    <t>300.00 Sqmt. (Apartment)</t>
  </si>
  <si>
    <t>Road width</t>
  </si>
  <si>
    <t>9.00 mt</t>
  </si>
  <si>
    <t>Parking</t>
  </si>
  <si>
    <t>Visitor’s parking</t>
  </si>
  <si>
    <t>10% of      sqmts =           Sqmts</t>
  </si>
  <si>
    <t>Tot – Lot area</t>
  </si>
  <si>
    <t>5% of site area i.e            sqmts</t>
  </si>
  <si>
    <t>Height of the Building (Excluding Stilt)</t>
  </si>
  <si>
    <t>f) Fees</t>
  </si>
  <si>
    <t>Whether the applicant paid all building license fees is satisfying as per G.O.Ms.No 168 dt. 07.04.2012</t>
  </si>
  <si>
    <t>Existing Road Width</t>
  </si>
  <si>
    <t xml:space="preserve">Permissible floor area before road widening = a           </t>
  </si>
  <si>
    <r>
      <t>Total Permissible Floor area (m</t>
    </r>
    <r>
      <rPr>
        <vertAlign val="superscript"/>
        <sz val="12"/>
        <color theme="1"/>
        <rFont val="Arial"/>
        <family val="2"/>
      </rPr>
      <t>2</t>
    </r>
    <r>
      <rPr>
        <sz val="12"/>
        <color theme="1"/>
        <rFont val="Arial"/>
        <family val="2"/>
      </rPr>
      <t>)</t>
    </r>
  </si>
  <si>
    <r>
      <t>Proposed Floor area (m</t>
    </r>
    <r>
      <rPr>
        <vertAlign val="superscript"/>
        <sz val="12"/>
        <color theme="1"/>
        <rFont val="Arial"/>
        <family val="2"/>
      </rPr>
      <t>2</t>
    </r>
    <r>
      <rPr>
        <sz val="12"/>
        <color theme="1"/>
        <rFont val="Arial"/>
        <family val="2"/>
      </rPr>
      <t>)</t>
    </r>
  </si>
  <si>
    <t xml:space="preserve"> Areas effected in road widening                   = b             </t>
  </si>
  <si>
    <t xml:space="preserve"> Total permissible floor areas                   = a + b</t>
  </si>
  <si>
    <t>h) Plinth Area Statement:</t>
  </si>
  <si>
    <t>Proposed Stilt Floor</t>
  </si>
  <si>
    <t>Proposed Ground Floor</t>
  </si>
  <si>
    <t>Total Plinth area</t>
  </si>
  <si>
    <t>Proposed Upper floors</t>
  </si>
  <si>
    <t>Proposed Cellor floor area</t>
  </si>
  <si>
    <t>Sq.Mts.</t>
  </si>
  <si>
    <r>
      <t xml:space="preserve">g)  Access </t>
    </r>
    <r>
      <rPr>
        <i/>
        <sz val="12"/>
        <color theme="1"/>
        <rFont val="Arial"/>
        <family val="2"/>
      </rPr>
      <t>( in m)</t>
    </r>
  </si>
  <si>
    <t xml:space="preserve">Are you verified the measurements and schedule of boundaries with reference to the registered documents. </t>
  </si>
  <si>
    <t>Whether  the site U/R is covered by Layout area/ new area, If yes give details on layout</t>
  </si>
  <si>
    <t>If site falls in unapproved layout area, if Yes, then is the site U/R is applicable to 14% open space cost at present Market value.</t>
  </si>
  <si>
    <t xml:space="preserve">Whether the site U/R is applicable the Betterment charges &amp; EBC. If yes give details of payment. </t>
  </si>
  <si>
    <t>Sqmts.</t>
  </si>
  <si>
    <t>Affected in road widening depth</t>
  </si>
  <si>
    <t>whether the applicant is agreed to handed over the Ground Floor or First Floor or Second Floor area of the case may be 10% of the total built up area by way of notarized affidavit shall be got entered by the sanctioning authority in Prohibitory Property Watch Register of Registration department as per G.O. No.738 M.A. dt.03.10.07.  (If applicable)</t>
  </si>
  <si>
    <t>Parking details</t>
  </si>
  <si>
    <t>Setback details</t>
  </si>
  <si>
    <t>Height of the water tank  (m)</t>
  </si>
  <si>
    <t>Mortigage details</t>
  </si>
  <si>
    <t>Totlot &amp; greenery details</t>
  </si>
  <si>
    <t>Sl.No</t>
  </si>
  <si>
    <t>Penthouse</t>
  </si>
  <si>
    <t>Access</t>
  </si>
  <si>
    <t>Applicant has not commenced any construction work at site</t>
  </si>
  <si>
    <t>T.P &amp; B.O  / T.P.S</t>
  </si>
  <si>
    <t>T.P.O</t>
  </si>
  <si>
    <t>A.C.P</t>
  </si>
  <si>
    <t>C.P</t>
  </si>
  <si>
    <t>Commissioner</t>
  </si>
  <si>
    <t>TDR certificate as per rule 17</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</si>
</sst>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b/>
      <sz val="11"/>
      <color theme="1"/>
      <name val="Arial"/>
      <family val="2"/>
    </font>
    <font>
      <b/>
      <sz val="12"/>
      <color theme="1"/>
      <name val="Arial"/>
      <family val="2"/>
    </font>
    <font>
      <b/>
      <sz val="11"/>
      <color rgb="FFFF0000"/>
      <name val="Arial"/>
      <family val="2"/>
    </font>
    <font>
      <sz val="11"/>
      <color theme="1"/>
      <name val="Arial"/>
      <family val="2"/>
    </font>
    <font>
      <sz val="11"/>
      <color rgb="FFFF0000"/>
      <name val="Arial"/>
      <family val="2"/>
    </font>
    <font>
      <sz val="11"/>
      <name val="Arial"/>
      <family val="2"/>
    </font>
    <font>
      <sz val="11"/>
      <color theme="3"/>
      <name val="Arial"/>
      <family val="2"/>
    </font>
    <font>
      <i/>
      <sz val="11"/>
      <color theme="1"/>
      <name val="Arial"/>
      <family val="2"/>
    </font>
    <font>
      <b/>
      <i/>
      <sz val="11"/>
      <color theme="1"/>
      <name val="Arial"/>
      <family val="2"/>
    </font>
    <font>
      <b/>
      <sz val="11"/>
      <color theme="3"/>
      <name val="Arial"/>
      <family val="2"/>
    </font>
    <font>
      <sz val="12"/>
      <color theme="3"/>
      <name val="Arial"/>
      <family val="2"/>
    </font>
    <font>
      <sz val="11"/>
      <color rgb="FF002060"/>
      <name val="Arial"/>
      <family val="2"/>
    </font>
    <font>
      <sz val="11"/>
      <color theme="3" tint="-0.249977111117893"/>
      <name val="Arial"/>
      <family val="2"/>
    </font>
    <font>
      <sz val="12"/>
      <color theme="1"/>
      <name val="Arial"/>
      <family val="2"/>
    </font>
    <font>
      <b/>
      <sz val="11"/>
      <color theme="5" tint="-0.499984740745262"/>
      <name val="Arial"/>
      <family val="2"/>
    </font>
    <font>
      <sz val="10"/>
      <color theme="1"/>
      <name val="Calibri"/>
      <family val="2"/>
      <scheme val="minor"/>
    </font>
    <font>
      <sz val="10"/>
      <color theme="1"/>
      <name val="Arial"/>
      <family val="2"/>
    </font>
    <font>
      <b/>
      <sz val="10"/>
      <color theme="1"/>
      <name val="Arial"/>
      <family val="2"/>
    </font>
    <font>
      <b/>
      <sz val="10"/>
      <color rgb="FF000000"/>
      <name val="Arial"/>
      <family val="2"/>
    </font>
    <font>
      <sz val="8"/>
      <color theme="1"/>
      <name val="Arial"/>
      <family val="2"/>
    </font>
    <font>
      <sz val="9"/>
      <color theme="1"/>
      <name val="Arial"/>
      <family val="2"/>
    </font>
    <font>
      <i/>
      <sz val="10"/>
      <color theme="1"/>
      <name val="Arial"/>
      <family val="2"/>
    </font>
    <font>
      <i/>
      <sz val="8"/>
      <color theme="1"/>
      <name val="Arial"/>
      <family val="2"/>
    </font>
    <font>
      <b/>
      <i/>
      <sz val="8"/>
      <color theme="1"/>
      <name val="Arial"/>
      <family val="2"/>
    </font>
    <font>
      <b/>
      <sz val="9"/>
      <color theme="1"/>
      <name val="Arial"/>
      <family val="2"/>
    </font>
    <font>
      <i/>
      <sz val="9"/>
      <color theme="1"/>
      <name val="Arial"/>
      <family val="2"/>
    </font>
    <font>
      <vertAlign val="superscript"/>
      <sz val="9"/>
      <color theme="1"/>
      <name val="Arial"/>
      <family val="2"/>
    </font>
    <font>
      <b/>
      <i/>
      <sz val="9"/>
      <color theme="1"/>
      <name val="Arial"/>
      <family val="2"/>
    </font>
    <font>
      <b/>
      <sz val="8"/>
      <color theme="1"/>
      <name val="Arial"/>
      <family val="2"/>
    </font>
    <font>
      <vertAlign val="superscript"/>
      <sz val="8"/>
      <color theme="1"/>
      <name val="Arial"/>
      <family val="2"/>
    </font>
    <font>
      <b/>
      <vertAlign val="superscript"/>
      <sz val="8"/>
      <color theme="1"/>
      <name val="Arial"/>
      <family val="2"/>
    </font>
    <font>
      <b/>
      <sz val="9"/>
      <color rgb="FF000000"/>
      <name val="Arial"/>
      <family val="2"/>
    </font>
    <font>
      <sz val="10"/>
      <color rgb="FF000000"/>
      <name val="Arial"/>
      <family val="2"/>
    </font>
    <font>
      <sz val="9"/>
      <color rgb="FF000000"/>
      <name val="Arial"/>
      <family val="2"/>
    </font>
    <font>
      <sz val="11"/>
      <color theme="1"/>
      <name val="Verdana"/>
      <family val="2"/>
    </font>
    <font>
      <b/>
      <sz val="11"/>
      <color theme="1"/>
      <name val="Verdana"/>
      <family val="2"/>
    </font>
    <font>
      <b/>
      <sz val="10"/>
      <color theme="1"/>
      <name val="Verdana"/>
      <family val="2"/>
    </font>
    <font>
      <sz val="10"/>
      <color theme="1"/>
      <name val="Verdana"/>
      <family val="2"/>
    </font>
    <font>
      <sz val="12"/>
      <color theme="1"/>
      <name val="Verdana"/>
      <family val="2"/>
    </font>
    <font>
      <i/>
      <sz val="10"/>
      <color theme="1"/>
      <name val="Verdana"/>
      <family val="2"/>
    </font>
    <font>
      <i/>
      <sz val="12"/>
      <color theme="1"/>
      <name val="Arial"/>
      <family val="2"/>
    </font>
    <font>
      <vertAlign val="superscript"/>
      <sz val="12"/>
      <color theme="1"/>
      <name val="Arial"/>
      <family val="2"/>
    </font>
    <font>
      <b/>
      <u/>
      <sz val="12"/>
      <color theme="1"/>
      <name val="Verdana"/>
      <family val="2"/>
    </font>
    <font>
      <b/>
      <sz val="11"/>
      <color theme="1"/>
      <name val="Calibri"/>
      <family val="2"/>
      <scheme val="minor"/>
    </font>
  </fonts>
  <fills count="14">
    <fill>
      <patternFill patternType="none"/>
    </fill>
    <fill>
      <patternFill patternType="gray125"/>
    </fill>
    <fill>
      <patternFill patternType="solid">
        <fgColor theme="3"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FFFF"/>
        <bgColor indexed="64"/>
      </patternFill>
    </fill>
    <fill>
      <patternFill patternType="solid">
        <fgColor rgb="FFB2A1C7"/>
        <bgColor indexed="64"/>
      </patternFill>
    </fill>
    <fill>
      <patternFill patternType="solid">
        <fgColor rgb="FFD99594"/>
        <bgColor indexed="64"/>
      </patternFill>
    </fill>
    <fill>
      <patternFill patternType="solid">
        <fgColor rgb="FF548DD4"/>
        <bgColor indexed="64"/>
      </patternFill>
    </fill>
    <fill>
      <patternFill patternType="solid">
        <fgColor rgb="FF948A54"/>
        <bgColor indexed="64"/>
      </patternFill>
    </fill>
    <fill>
      <patternFill patternType="solid">
        <fgColor rgb="FFD8D8D8"/>
        <bgColor indexed="64"/>
      </patternFill>
    </fill>
    <fill>
      <patternFill patternType="solid">
        <fgColor rgb="FF92CDDC"/>
        <bgColor indexed="64"/>
      </patternFill>
    </fill>
    <fill>
      <patternFill patternType="solid">
        <fgColor theme="5" tint="0.39997558519241921"/>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style="medium">
        <color rgb="FFFABF8F"/>
      </right>
      <top style="medium">
        <color indexed="64"/>
      </top>
      <bottom style="medium">
        <color indexed="64"/>
      </bottom>
      <diagonal/>
    </border>
    <border>
      <left/>
      <right style="medium">
        <color rgb="FFFABF8F"/>
      </right>
      <top/>
      <bottom style="medium">
        <color indexed="64"/>
      </bottom>
      <diagonal/>
    </border>
    <border>
      <left/>
      <right style="medium">
        <color rgb="FFFABF8F"/>
      </right>
      <top style="medium">
        <color indexed="64"/>
      </top>
      <bottom/>
      <diagonal/>
    </border>
    <border>
      <left style="medium">
        <color rgb="FFFABF8F"/>
      </left>
      <right style="medium">
        <color indexed="64"/>
      </right>
      <top style="medium">
        <color indexed="64"/>
      </top>
      <bottom/>
      <diagonal/>
    </border>
    <border>
      <left style="medium">
        <color rgb="FFFABF8F"/>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bottom style="medium">
        <color rgb="FFFF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thin">
        <color indexed="64"/>
      </right>
      <top style="medium">
        <color rgb="FFFF0000"/>
      </top>
      <bottom style="medium">
        <color rgb="FFFF0000"/>
      </bottom>
      <diagonal/>
    </border>
    <border>
      <left/>
      <right/>
      <top/>
      <bottom style="medium">
        <color rgb="FFFF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rgb="FFFF0000"/>
      </top>
      <bottom style="medium">
        <color rgb="FFFF0000"/>
      </bottom>
      <diagonal/>
    </border>
    <border>
      <left style="thin">
        <color indexed="64"/>
      </left>
      <right/>
      <top style="medium">
        <color rgb="FFFF0000"/>
      </top>
      <bottom/>
      <diagonal/>
    </border>
    <border>
      <left/>
      <right/>
      <top style="medium">
        <color rgb="FFFF0000"/>
      </top>
      <bottom/>
      <diagonal/>
    </border>
    <border>
      <left style="thin">
        <color indexed="64"/>
      </left>
      <right/>
      <top/>
      <bottom style="medium">
        <color rgb="FFFF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indexed="64"/>
      </right>
      <top style="thin">
        <color indexed="64"/>
      </top>
      <bottom style="medium">
        <color rgb="FFFF0000"/>
      </bottom>
      <diagonal/>
    </border>
    <border>
      <left/>
      <right/>
      <top style="thin">
        <color indexed="64"/>
      </top>
      <bottom/>
      <diagonal/>
    </border>
  </borders>
  <cellStyleXfs count="1">
    <xf numFmtId="0" fontId="0" fillId="0" borderId="0"/>
  </cellStyleXfs>
  <cellXfs count="715">
    <xf numFmtId="0" fontId="0" fillId="0" borderId="0" xfId="0"/>
    <xf numFmtId="0" fontId="0" fillId="0" borderId="0" xfId="0" applyAlignment="1">
      <alignment horizontal="center"/>
    </xf>
    <xf numFmtId="0" fontId="4" fillId="2" borderId="3"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4" fillId="2" borderId="3" xfId="0" applyFont="1" applyFill="1" applyBorder="1" applyAlignment="1" applyProtection="1">
      <alignment horizontal="center"/>
      <protection hidden="1"/>
    </xf>
    <xf numFmtId="0" fontId="7" fillId="4" borderId="3" xfId="0" applyFont="1" applyFill="1" applyBorder="1" applyAlignment="1" applyProtection="1">
      <alignment horizontal="center"/>
      <protection hidden="1"/>
    </xf>
    <xf numFmtId="0" fontId="0" fillId="0" borderId="0" xfId="0" applyNumberFormat="1"/>
    <xf numFmtId="0" fontId="4" fillId="2" borderId="3" xfId="0" applyFont="1" applyFill="1" applyBorder="1" applyAlignment="1" applyProtection="1">
      <alignment vertical="center" wrapText="1"/>
      <protection hidden="1"/>
    </xf>
    <xf numFmtId="0" fontId="0" fillId="0" borderId="0" xfId="0" applyAlignment="1">
      <alignment wrapText="1"/>
    </xf>
    <xf numFmtId="0" fontId="6" fillId="2" borderId="3" xfId="0" applyFont="1" applyFill="1" applyBorder="1" applyAlignment="1" applyProtection="1">
      <alignment vertical="top"/>
      <protection hidden="1"/>
    </xf>
    <xf numFmtId="0" fontId="4" fillId="4" borderId="3" xfId="0" applyFont="1" applyFill="1" applyBorder="1" applyAlignment="1" applyProtection="1">
      <alignment horizontal="center" vertical="center"/>
      <protection hidden="1"/>
    </xf>
    <xf numFmtId="0" fontId="12" fillId="4" borderId="3" xfId="0" applyFont="1" applyFill="1" applyBorder="1" applyAlignment="1" applyProtection="1">
      <alignment horizontal="center" vertical="center"/>
      <protection hidden="1"/>
    </xf>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2" fillId="5" borderId="0" xfId="0" applyFont="1" applyFill="1" applyBorder="1" applyAlignment="1">
      <alignment vertical="top" wrapText="1"/>
    </xf>
    <xf numFmtId="0" fontId="0" fillId="0" borderId="0" xfId="0" applyBorder="1"/>
    <xf numFmtId="0" fontId="14" fillId="5" borderId="0" xfId="0" applyFont="1" applyFill="1" applyBorder="1" applyAlignment="1">
      <alignment vertical="top" wrapText="1"/>
    </xf>
    <xf numFmtId="0" fontId="0" fillId="0" borderId="0" xfId="0" applyAlignment="1">
      <alignment horizontal="center" vertical="center"/>
    </xf>
    <xf numFmtId="0" fontId="4" fillId="2" borderId="3"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justify" wrapText="1"/>
      <protection locked="0"/>
    </xf>
    <xf numFmtId="0" fontId="4" fillId="2" borderId="3" xfId="0" applyFont="1" applyFill="1" applyBorder="1" applyAlignment="1" applyProtection="1">
      <alignment horizontal="left" vertical="justify" wrapText="1"/>
      <protection locked="0"/>
    </xf>
    <xf numFmtId="0" fontId="6" fillId="2" borderId="3" xfId="0" applyFont="1" applyFill="1" applyBorder="1" applyAlignment="1" applyProtection="1">
      <alignment horizontal="left" vertical="justify" wrapText="1"/>
      <protection locked="0"/>
    </xf>
    <xf numFmtId="0" fontId="4" fillId="2" borderId="3" xfId="0" applyFont="1" applyFill="1" applyBorder="1" applyAlignment="1" applyProtection="1">
      <alignment horizontal="left" vertical="justify"/>
      <protection locked="0"/>
    </xf>
    <xf numFmtId="0" fontId="6" fillId="2" borderId="3" xfId="0" applyFont="1" applyFill="1" applyBorder="1" applyAlignment="1" applyProtection="1">
      <alignment horizontal="left" vertical="justify"/>
      <protection locked="0"/>
    </xf>
    <xf numFmtId="0" fontId="0" fillId="0" borderId="0" xfId="0" applyAlignment="1">
      <alignment horizontal="left" vertical="justify"/>
    </xf>
    <xf numFmtId="0" fontId="4" fillId="2" borderId="3" xfId="0" applyFont="1" applyFill="1" applyBorder="1" applyAlignment="1" applyProtection="1">
      <alignment horizontal="center" vertical="justify"/>
      <protection locked="0"/>
    </xf>
    <xf numFmtId="0" fontId="6" fillId="2" borderId="3" xfId="0" applyFont="1" applyFill="1" applyBorder="1" applyAlignment="1" applyProtection="1">
      <alignment horizontal="center" vertical="justify"/>
      <protection locked="0"/>
    </xf>
    <xf numFmtId="0" fontId="18" fillId="5" borderId="15" xfId="0" applyFont="1" applyFill="1" applyBorder="1" applyAlignment="1">
      <alignment horizontal="left" vertical="center" wrapText="1" indent="1"/>
    </xf>
    <xf numFmtId="0" fontId="21" fillId="5" borderId="15" xfId="0" applyFont="1" applyFill="1" applyBorder="1" applyAlignment="1">
      <alignment horizontal="left" vertical="center" wrapText="1" indent="1"/>
    </xf>
    <xf numFmtId="0" fontId="17" fillId="5" borderId="18" xfId="0" applyFont="1" applyFill="1" applyBorder="1" applyAlignment="1">
      <alignment vertical="center" wrapText="1"/>
    </xf>
    <xf numFmtId="0" fontId="17" fillId="5" borderId="15" xfId="0" applyFont="1" applyFill="1" applyBorder="1" applyAlignment="1">
      <alignment vertical="center" wrapText="1"/>
    </xf>
    <xf numFmtId="0" fontId="21" fillId="5" borderId="15" xfId="0" applyFont="1" applyFill="1" applyBorder="1" applyAlignment="1">
      <alignment vertical="center" wrapText="1"/>
    </xf>
    <xf numFmtId="0" fontId="25" fillId="5" borderId="15" xfId="0" applyFont="1" applyFill="1" applyBorder="1" applyAlignment="1">
      <alignment horizontal="left" vertical="center" wrapText="1" indent="1"/>
    </xf>
    <xf numFmtId="0" fontId="0" fillId="5" borderId="15" xfId="0" applyFill="1" applyBorder="1" applyAlignment="1">
      <alignment vertical="top" wrapText="1"/>
    </xf>
    <xf numFmtId="0" fontId="25" fillId="5" borderId="16" xfId="0" applyFont="1" applyFill="1" applyBorder="1" applyAlignment="1">
      <alignment horizontal="left" vertical="center" wrapText="1" indent="2"/>
    </xf>
    <xf numFmtId="0" fontId="20" fillId="5" borderId="16" xfId="0" applyFont="1" applyFill="1" applyBorder="1" applyAlignment="1">
      <alignment horizontal="left" vertical="center" wrapText="1" indent="2"/>
    </xf>
    <xf numFmtId="0" fontId="17" fillId="5" borderId="16" xfId="0" applyFont="1" applyFill="1" applyBorder="1" applyAlignment="1">
      <alignment vertical="center" wrapText="1"/>
    </xf>
    <xf numFmtId="0" fontId="17" fillId="5" borderId="15" xfId="0" applyFont="1" applyFill="1" applyBorder="1" applyAlignment="1">
      <alignment horizontal="left" vertical="center" wrapText="1" indent="1"/>
    </xf>
    <xf numFmtId="0" fontId="20" fillId="5" borderId="15" xfId="0" applyFont="1" applyFill="1" applyBorder="1" applyAlignment="1">
      <alignment horizontal="left" vertical="center" wrapText="1" indent="1"/>
    </xf>
    <xf numFmtId="0" fontId="18" fillId="0" borderId="15" xfId="0" applyFont="1" applyBorder="1" applyAlignment="1">
      <alignment horizontal="left" vertical="center" wrapText="1" indent="1"/>
    </xf>
    <xf numFmtId="0" fontId="17" fillId="5" borderId="18" xfId="0" applyFont="1" applyFill="1" applyBorder="1" applyAlignment="1">
      <alignment horizontal="left" vertical="center" wrapText="1" indent="1"/>
    </xf>
    <xf numFmtId="0" fontId="0" fillId="5" borderId="18" xfId="0" applyFill="1" applyBorder="1" applyAlignment="1">
      <alignment vertical="top" wrapText="1"/>
    </xf>
    <xf numFmtId="0" fontId="21" fillId="5" borderId="19" xfId="0" applyFont="1" applyFill="1" applyBorder="1" applyAlignment="1">
      <alignment vertical="center" wrapText="1"/>
    </xf>
    <xf numFmtId="0" fontId="17" fillId="5" borderId="19" xfId="0" applyFont="1" applyFill="1" applyBorder="1" applyAlignment="1">
      <alignment vertical="center" wrapText="1"/>
    </xf>
    <xf numFmtId="0" fontId="0" fillId="5" borderId="16" xfId="0" applyFill="1" applyBorder="1" applyAlignment="1">
      <alignment vertical="top" wrapText="1"/>
    </xf>
    <xf numFmtId="0" fontId="25" fillId="5" borderId="16" xfId="0" applyFont="1" applyFill="1" applyBorder="1" applyAlignment="1">
      <alignment horizontal="left" vertical="center" wrapText="1" indent="3"/>
    </xf>
    <xf numFmtId="0" fontId="24" fillId="5" borderId="15" xfId="0" applyFont="1" applyFill="1" applyBorder="1" applyAlignment="1">
      <alignment horizontal="left" vertical="center" wrapText="1" indent="1"/>
    </xf>
    <xf numFmtId="0" fontId="20" fillId="5" borderId="15" xfId="0" applyFont="1" applyFill="1" applyBorder="1" applyAlignment="1">
      <alignment vertical="center" wrapText="1"/>
    </xf>
    <xf numFmtId="0" fontId="20" fillId="5" borderId="15" xfId="0" applyFont="1" applyFill="1" applyBorder="1" applyAlignment="1">
      <alignment horizontal="justify" vertical="center" wrapText="1"/>
    </xf>
    <xf numFmtId="0" fontId="20" fillId="5" borderId="13" xfId="0" applyFont="1" applyFill="1" applyBorder="1" applyAlignment="1">
      <alignment vertical="center" wrapText="1"/>
    </xf>
    <xf numFmtId="0" fontId="20" fillId="5" borderId="16" xfId="0" applyFont="1" applyFill="1" applyBorder="1" applyAlignment="1">
      <alignment vertical="center" wrapText="1"/>
    </xf>
    <xf numFmtId="0" fontId="20" fillId="5" borderId="19" xfId="0" applyFont="1" applyFill="1" applyBorder="1" applyAlignment="1">
      <alignment vertical="center" wrapText="1"/>
    </xf>
    <xf numFmtId="0" fontId="16" fillId="0" borderId="0" xfId="0" applyFont="1" applyAlignment="1">
      <alignment vertical="center" wrapText="1"/>
    </xf>
    <xf numFmtId="0" fontId="20" fillId="5" borderId="23" xfId="0" applyFont="1" applyFill="1" applyBorder="1" applyAlignment="1">
      <alignment vertical="center" wrapText="1"/>
    </xf>
    <xf numFmtId="0" fontId="29" fillId="5" borderId="16" xfId="0" applyFont="1" applyFill="1" applyBorder="1" applyAlignment="1">
      <alignment vertical="center" wrapText="1"/>
    </xf>
    <xf numFmtId="0" fontId="20" fillId="5" borderId="11" xfId="0" applyFont="1" applyFill="1" applyBorder="1" applyAlignment="1">
      <alignment vertical="center" wrapText="1"/>
    </xf>
    <xf numFmtId="0" fontId="29" fillId="5" borderId="15" xfId="0" applyFont="1" applyFill="1" applyBorder="1" applyAlignment="1">
      <alignment vertical="center" wrapText="1"/>
    </xf>
    <xf numFmtId="0" fontId="20" fillId="5" borderId="16" xfId="0" applyFont="1" applyFill="1" applyBorder="1" applyAlignment="1">
      <alignment horizontal="center" vertical="center" wrapText="1"/>
    </xf>
    <xf numFmtId="0" fontId="25" fillId="5" borderId="15" xfId="0" applyFont="1" applyFill="1" applyBorder="1" applyAlignment="1">
      <alignment vertical="center" wrapText="1"/>
    </xf>
    <xf numFmtId="0" fontId="21" fillId="0" borderId="31" xfId="0" applyFont="1" applyBorder="1" applyAlignment="1">
      <alignment vertical="center" wrapText="1"/>
    </xf>
    <xf numFmtId="0" fontId="32" fillId="10" borderId="18" xfId="0" applyFont="1" applyFill="1" applyBorder="1" applyAlignment="1">
      <alignment horizontal="center" vertical="center" wrapText="1"/>
    </xf>
    <xf numFmtId="0" fontId="33" fillId="0" borderId="11" xfId="0" applyFont="1" applyBorder="1" applyAlignment="1">
      <alignment vertical="center"/>
    </xf>
    <xf numFmtId="0" fontId="33" fillId="0" borderId="13" xfId="0" applyFont="1" applyBorder="1" applyAlignment="1">
      <alignment vertical="center"/>
    </xf>
    <xf numFmtId="0" fontId="33" fillId="0" borderId="43" xfId="0" applyFont="1" applyBorder="1" applyAlignment="1">
      <alignment horizontal="center" vertical="center"/>
    </xf>
    <xf numFmtId="0" fontId="33" fillId="0" borderId="15" xfId="0" applyFont="1" applyBorder="1" applyAlignment="1">
      <alignment horizontal="center" vertical="center"/>
    </xf>
    <xf numFmtId="0" fontId="16" fillId="0" borderId="16" xfId="0" applyFont="1" applyBorder="1"/>
    <xf numFmtId="0" fontId="34" fillId="0" borderId="15" xfId="0" applyFont="1" applyBorder="1" applyAlignment="1">
      <alignment horizontal="center" vertical="center"/>
    </xf>
    <xf numFmtId="0" fontId="33" fillId="0" borderId="16" xfId="0" applyFont="1" applyBorder="1" applyAlignment="1">
      <alignment vertical="center"/>
    </xf>
    <xf numFmtId="0" fontId="33" fillId="0" borderId="16" xfId="0" applyFont="1" applyBorder="1" applyAlignment="1">
      <alignment horizontal="center" vertical="center"/>
    </xf>
    <xf numFmtId="0" fontId="34" fillId="5" borderId="15" xfId="0" applyFont="1" applyFill="1" applyBorder="1" applyAlignment="1">
      <alignment horizontal="center" vertical="center" wrapText="1"/>
    </xf>
    <xf numFmtId="0" fontId="4" fillId="4" borderId="3" xfId="0" applyFont="1" applyFill="1" applyBorder="1" applyAlignment="1" applyProtection="1">
      <alignment horizontal="center" vertical="center" wrapText="1"/>
      <protection hidden="1"/>
    </xf>
    <xf numFmtId="0" fontId="7" fillId="4" borderId="3" xfId="0" applyFont="1" applyFill="1" applyBorder="1" applyAlignment="1" applyProtection="1">
      <alignment vertical="center" wrapText="1"/>
      <protection hidden="1"/>
    </xf>
    <xf numFmtId="0" fontId="7" fillId="4" borderId="1"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protection hidden="1"/>
    </xf>
    <xf numFmtId="0" fontId="4" fillId="4" borderId="3" xfId="0" applyFont="1" applyFill="1" applyBorder="1" applyAlignment="1" applyProtection="1">
      <alignment vertical="center" wrapText="1"/>
      <protection hidden="1"/>
    </xf>
    <xf numFmtId="0" fontId="7" fillId="4" borderId="3"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center" vertical="center"/>
      <protection hidden="1"/>
    </xf>
    <xf numFmtId="0" fontId="6" fillId="2" borderId="10" xfId="0" applyFont="1" applyFill="1" applyBorder="1" applyAlignment="1" applyProtection="1">
      <alignment horizontal="center" vertical="center"/>
      <protection hidden="1"/>
    </xf>
    <xf numFmtId="0" fontId="1" fillId="2" borderId="9"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protection hidden="1"/>
    </xf>
    <xf numFmtId="0" fontId="4" fillId="4" borderId="10" xfId="0" applyFont="1" applyFill="1" applyBorder="1" applyAlignment="1" applyProtection="1">
      <alignment horizontal="center" vertical="center"/>
      <protection hidden="1"/>
    </xf>
    <xf numFmtId="0" fontId="4" fillId="2" borderId="50" xfId="0" applyFont="1" applyFill="1" applyBorder="1" applyAlignment="1" applyProtection="1">
      <alignment vertical="center" wrapText="1"/>
      <protection hidden="1"/>
    </xf>
    <xf numFmtId="0" fontId="4" fillId="4" borderId="50" xfId="0" applyFont="1" applyFill="1" applyBorder="1" applyAlignment="1" applyProtection="1">
      <alignment horizontal="center" vertical="center" wrapText="1"/>
      <protection hidden="1"/>
    </xf>
    <xf numFmtId="0" fontId="1" fillId="2" borderId="53" xfId="0" applyFont="1" applyFill="1" applyBorder="1" applyAlignment="1" applyProtection="1">
      <alignment horizontal="center" vertical="center" wrapText="1"/>
      <protection hidden="1"/>
    </xf>
    <xf numFmtId="0" fontId="1" fillId="2" borderId="54" xfId="0" applyFont="1" applyFill="1" applyBorder="1" applyAlignment="1" applyProtection="1">
      <alignment horizontal="center" vertical="center" wrapText="1"/>
      <protection hidden="1"/>
    </xf>
    <xf numFmtId="0" fontId="4" fillId="2" borderId="55" xfId="0" applyFont="1" applyFill="1" applyBorder="1" applyAlignment="1" applyProtection="1">
      <alignment horizontal="center" vertical="center"/>
      <protection hidden="1"/>
    </xf>
    <xf numFmtId="0" fontId="4" fillId="2" borderId="62" xfId="0" applyFont="1" applyFill="1" applyBorder="1" applyAlignment="1" applyProtection="1">
      <alignment horizontal="center" vertical="center"/>
      <protection hidden="1"/>
    </xf>
    <xf numFmtId="0" fontId="7" fillId="4" borderId="2" xfId="0" applyFont="1" applyFill="1" applyBorder="1" applyAlignment="1" applyProtection="1">
      <alignment horizontal="center" vertical="center"/>
      <protection hidden="1"/>
    </xf>
    <xf numFmtId="0" fontId="4" fillId="2" borderId="2" xfId="0" applyFont="1" applyFill="1" applyBorder="1" applyAlignment="1" applyProtection="1">
      <alignment vertical="top" wrapText="1"/>
      <protection hidden="1"/>
    </xf>
    <xf numFmtId="0" fontId="11" fillId="4" borderId="2" xfId="0" applyFont="1" applyFill="1" applyBorder="1" applyAlignment="1" applyProtection="1">
      <alignment horizontal="center" vertical="center" wrapText="1"/>
      <protection hidden="1"/>
    </xf>
    <xf numFmtId="0" fontId="7" fillId="2" borderId="51" xfId="0" applyFont="1" applyFill="1" applyBorder="1" applyAlignment="1" applyProtection="1">
      <alignment horizontal="center" vertical="center"/>
      <protection hidden="1"/>
    </xf>
    <xf numFmtId="0" fontId="4" fillId="2" borderId="1" xfId="0" applyFont="1" applyFill="1" applyBorder="1" applyAlignment="1" applyProtection="1">
      <alignment vertical="center" wrapText="1"/>
      <protection hidden="1"/>
    </xf>
    <xf numFmtId="0" fontId="4" fillId="2" borderId="63" xfId="0" applyFont="1" applyFill="1" applyBorder="1" applyProtection="1">
      <protection hidden="1"/>
    </xf>
    <xf numFmtId="0" fontId="4" fillId="2" borderId="53"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wrapText="1"/>
      <protection hidden="1"/>
    </xf>
    <xf numFmtId="0" fontId="6" fillId="2" borderId="51" xfId="0" applyFont="1" applyFill="1" applyBorder="1" applyAlignment="1" applyProtection="1">
      <alignment horizontal="center"/>
      <protection hidden="1"/>
    </xf>
    <xf numFmtId="0" fontId="4" fillId="2" borderId="2" xfId="0" applyFont="1" applyFill="1" applyBorder="1" applyAlignment="1" applyProtection="1">
      <alignment horizontal="center" vertical="center"/>
      <protection hidden="1"/>
    </xf>
    <xf numFmtId="0" fontId="7" fillId="4" borderId="2" xfId="0" applyFont="1" applyFill="1" applyBorder="1" applyAlignment="1" applyProtection="1">
      <alignment horizontal="center"/>
      <protection hidden="1"/>
    </xf>
    <xf numFmtId="0" fontId="1" fillId="2" borderId="62"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protection hidden="1"/>
    </xf>
    <xf numFmtId="0" fontId="4" fillId="2" borderId="56" xfId="0" applyFont="1" applyFill="1" applyBorder="1" applyAlignment="1" applyProtection="1">
      <alignment horizontal="center" vertical="center"/>
      <protection hidden="1"/>
    </xf>
    <xf numFmtId="0" fontId="6" fillId="2" borderId="58" xfId="0" applyFont="1" applyFill="1" applyBorder="1" applyAlignment="1" applyProtection="1">
      <alignment horizontal="center" vertical="center"/>
      <protection hidden="1"/>
    </xf>
    <xf numFmtId="0" fontId="1" fillId="2" borderId="64" xfId="0"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wrapText="1"/>
      <protection hidden="1"/>
    </xf>
    <xf numFmtId="0" fontId="7" fillId="4" borderId="65" xfId="0" applyFont="1" applyFill="1" applyBorder="1" applyAlignment="1" applyProtection="1">
      <alignment horizontal="center" vertical="center"/>
      <protection hidden="1"/>
    </xf>
    <xf numFmtId="0" fontId="7" fillId="2" borderId="1" xfId="0" applyFont="1" applyFill="1" applyBorder="1" applyAlignment="1" applyProtection="1">
      <alignment horizontal="center" vertical="center" wrapText="1"/>
      <protection hidden="1"/>
    </xf>
    <xf numFmtId="0" fontId="13" fillId="4" borderId="8" xfId="0" applyFont="1" applyFill="1" applyBorder="1" applyAlignment="1" applyProtection="1">
      <alignment horizontal="center" vertical="center"/>
      <protection hidden="1"/>
    </xf>
    <xf numFmtId="0" fontId="7" fillId="2" borderId="56" xfId="0" applyFont="1" applyFill="1" applyBorder="1" applyAlignment="1" applyProtection="1">
      <alignment horizontal="center" vertical="center" wrapText="1"/>
      <protection hidden="1"/>
    </xf>
    <xf numFmtId="0" fontId="6" fillId="2" borderId="65" xfId="0" applyFont="1" applyFill="1" applyBorder="1" applyAlignment="1" applyProtection="1">
      <alignment horizontal="center" vertical="center" wrapText="1"/>
      <protection hidden="1"/>
    </xf>
    <xf numFmtId="0" fontId="6" fillId="2" borderId="57" xfId="0" applyFont="1" applyFill="1" applyBorder="1" applyAlignment="1" applyProtection="1">
      <alignment horizontal="center" vertical="center" wrapText="1"/>
      <protection hidden="1"/>
    </xf>
    <xf numFmtId="0" fontId="6" fillId="2" borderId="58"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protection hidden="1"/>
    </xf>
    <xf numFmtId="0" fontId="4" fillId="4" borderId="1" xfId="0" applyFont="1" applyFill="1" applyBorder="1" applyProtection="1">
      <protection hidden="1"/>
    </xf>
    <xf numFmtId="0" fontId="4" fillId="2" borderId="57" xfId="0" applyFont="1" applyFill="1" applyBorder="1" applyAlignment="1" applyProtection="1">
      <alignment vertical="center" wrapText="1"/>
      <protection hidden="1"/>
    </xf>
    <xf numFmtId="0" fontId="6" fillId="2" borderId="57" xfId="0" applyFont="1" applyFill="1" applyBorder="1" applyAlignment="1" applyProtection="1">
      <alignment horizontal="center" vertical="center"/>
      <protection hidden="1"/>
    </xf>
    <xf numFmtId="0" fontId="4" fillId="2" borderId="58" xfId="0" applyFont="1" applyFill="1" applyBorder="1" applyProtection="1">
      <protection hidden="1"/>
    </xf>
    <xf numFmtId="0" fontId="6" fillId="2" borderId="1" xfId="0" applyFont="1" applyFill="1" applyBorder="1" applyAlignment="1" applyProtection="1">
      <alignment vertical="top" wrapText="1"/>
      <protection hidden="1"/>
    </xf>
    <xf numFmtId="0" fontId="4" fillId="2" borderId="63" xfId="0" applyFont="1" applyFill="1" applyBorder="1" applyAlignment="1" applyProtection="1">
      <alignment horizontal="center" vertical="center"/>
      <protection hidden="1"/>
    </xf>
    <xf numFmtId="0" fontId="4" fillId="2" borderId="57" xfId="0" applyFont="1" applyFill="1" applyBorder="1" applyAlignment="1" applyProtection="1">
      <alignment vertical="center"/>
      <protection hidden="1"/>
    </xf>
    <xf numFmtId="0" fontId="4" fillId="2" borderId="64" xfId="0" applyFont="1" applyFill="1" applyBorder="1" applyAlignment="1" applyProtection="1">
      <alignment horizontal="center" vertical="center"/>
      <protection hidden="1"/>
    </xf>
    <xf numFmtId="0" fontId="4" fillId="2" borderId="8" xfId="0" applyFont="1" applyFill="1" applyBorder="1" applyAlignment="1" applyProtection="1">
      <alignment horizontal="center" vertical="center" wrapText="1"/>
      <protection hidden="1"/>
    </xf>
    <xf numFmtId="0" fontId="10" fillId="4" borderId="8" xfId="0" applyFont="1" applyFill="1" applyBorder="1" applyAlignment="1" applyProtection="1">
      <alignment horizontal="center" vertical="center"/>
      <protection hidden="1"/>
    </xf>
    <xf numFmtId="0" fontId="6" fillId="2" borderId="65" xfId="0" applyFont="1" applyFill="1" applyBorder="1" applyAlignment="1" applyProtection="1">
      <alignment horizontal="center" vertical="center"/>
      <protection hidden="1"/>
    </xf>
    <xf numFmtId="0" fontId="4" fillId="2" borderId="1" xfId="0" applyFont="1" applyFill="1" applyBorder="1" applyAlignment="1" applyProtection="1">
      <alignment horizontal="center"/>
      <protection hidden="1"/>
    </xf>
    <xf numFmtId="0" fontId="1" fillId="2" borderId="56" xfId="0" applyFont="1" applyFill="1" applyBorder="1" applyAlignment="1" applyProtection="1">
      <alignment horizontal="center" vertical="center" wrapText="1"/>
      <protection hidden="1"/>
    </xf>
    <xf numFmtId="0" fontId="6" fillId="2" borderId="58" xfId="0" applyFont="1" applyFill="1" applyBorder="1" applyAlignment="1" applyProtection="1">
      <alignment horizontal="center"/>
      <protection hidden="1"/>
    </xf>
    <xf numFmtId="0" fontId="4" fillId="4" borderId="2" xfId="0" applyFont="1" applyFill="1" applyBorder="1" applyAlignment="1" applyProtection="1">
      <alignment horizontal="center" vertical="center" wrapText="1"/>
      <protection hidden="1"/>
    </xf>
    <xf numFmtId="0" fontId="4" fillId="4" borderId="2" xfId="0" applyFont="1" applyFill="1" applyBorder="1" applyAlignment="1" applyProtection="1">
      <alignment vertical="center" wrapText="1"/>
      <protection hidden="1"/>
    </xf>
    <xf numFmtId="0" fontId="4" fillId="4" borderId="1" xfId="0" applyFont="1" applyFill="1" applyBorder="1" applyAlignment="1" applyProtection="1">
      <alignment horizontal="center" vertical="center"/>
      <protection hidden="1"/>
    </xf>
    <xf numFmtId="0" fontId="6" fillId="2" borderId="63" xfId="0" applyFont="1" applyFill="1" applyBorder="1" applyAlignment="1" applyProtection="1">
      <alignment horizontal="center"/>
      <protection hidden="1"/>
    </xf>
    <xf numFmtId="0" fontId="4" fillId="2" borderId="57" xfId="0" applyFont="1" applyFill="1" applyBorder="1" applyAlignment="1" applyProtection="1">
      <alignment horizontal="center" wrapText="1"/>
      <protection hidden="1"/>
    </xf>
    <xf numFmtId="0" fontId="7" fillId="4" borderId="1" xfId="0" applyFont="1" applyFill="1" applyBorder="1" applyAlignment="1" applyProtection="1">
      <alignment vertical="center" wrapText="1"/>
      <protection hidden="1"/>
    </xf>
    <xf numFmtId="0" fontId="6" fillId="4" borderId="8" xfId="0" applyFont="1" applyFill="1" applyBorder="1" applyAlignment="1" applyProtection="1">
      <alignment horizontal="center" vertical="center"/>
      <protection hidden="1"/>
    </xf>
    <xf numFmtId="0" fontId="4" fillId="2" borderId="58" xfId="0" applyFont="1" applyFill="1" applyBorder="1" applyAlignment="1" applyProtection="1">
      <alignment horizontal="center" vertical="center" wrapText="1"/>
      <protection hidden="1"/>
    </xf>
    <xf numFmtId="0" fontId="6" fillId="2" borderId="65" xfId="0" applyFont="1" applyFill="1" applyBorder="1" applyAlignment="1" applyProtection="1">
      <alignment horizontal="center"/>
      <protection hidden="1"/>
    </xf>
    <xf numFmtId="0" fontId="4" fillId="2" borderId="56" xfId="0" applyFont="1" applyFill="1" applyBorder="1" applyAlignment="1" applyProtection="1">
      <alignment horizontal="center" vertical="center" wrapText="1"/>
      <protection hidden="1"/>
    </xf>
    <xf numFmtId="0" fontId="1" fillId="4" borderId="57" xfId="0" applyFont="1" applyFill="1" applyBorder="1" applyAlignment="1" applyProtection="1">
      <alignment horizontal="center" vertical="center" wrapText="1"/>
      <protection hidden="1"/>
    </xf>
    <xf numFmtId="0" fontId="21" fillId="5" borderId="12" xfId="0" applyFont="1" applyFill="1" applyBorder="1" applyAlignment="1">
      <alignment vertical="center" wrapText="1"/>
    </xf>
    <xf numFmtId="0" fontId="21" fillId="5" borderId="14" xfId="0" applyFont="1" applyFill="1" applyBorder="1" applyAlignment="1">
      <alignment vertical="center" wrapText="1"/>
    </xf>
    <xf numFmtId="0" fontId="21" fillId="5" borderId="13" xfId="0" applyFont="1" applyFill="1" applyBorder="1" applyAlignment="1">
      <alignment vertical="center" wrapText="1"/>
    </xf>
    <xf numFmtId="0" fontId="17" fillId="5" borderId="12" xfId="0" applyFont="1" applyFill="1" applyBorder="1" applyAlignment="1">
      <alignment vertical="center" wrapText="1"/>
    </xf>
    <xf numFmtId="0" fontId="17" fillId="5" borderId="13" xfId="0" applyFont="1" applyFill="1" applyBorder="1" applyAlignment="1">
      <alignment vertical="center" wrapText="1"/>
    </xf>
    <xf numFmtId="0" fontId="17" fillId="5" borderId="14" xfId="0" applyFont="1" applyFill="1" applyBorder="1" applyAlignment="1">
      <alignment vertical="center" wrapText="1"/>
    </xf>
    <xf numFmtId="0" fontId="21" fillId="5" borderId="25" xfId="0" applyFont="1" applyFill="1" applyBorder="1" applyAlignment="1">
      <alignment vertical="center" wrapText="1"/>
    </xf>
    <xf numFmtId="0" fontId="21" fillId="5" borderId="0" xfId="0" applyFont="1" applyFill="1" applyAlignment="1">
      <alignment vertical="center" wrapText="1"/>
    </xf>
    <xf numFmtId="0" fontId="21" fillId="5" borderId="19" xfId="0" applyFont="1" applyFill="1" applyBorder="1" applyAlignment="1">
      <alignment vertical="center" wrapText="1"/>
    </xf>
    <xf numFmtId="0" fontId="21" fillId="5" borderId="23" xfId="0" applyFont="1" applyFill="1" applyBorder="1" applyAlignment="1">
      <alignment vertical="center" wrapText="1"/>
    </xf>
    <xf numFmtId="0" fontId="21" fillId="5" borderId="17" xfId="0" applyFont="1" applyFill="1" applyBorder="1" applyAlignment="1">
      <alignment vertical="center" wrapText="1"/>
    </xf>
    <xf numFmtId="0" fontId="21" fillId="5" borderId="16" xfId="0" applyFont="1" applyFill="1" applyBorder="1" applyAlignment="1">
      <alignment vertical="center" wrapText="1"/>
    </xf>
    <xf numFmtId="0" fontId="21" fillId="5" borderId="21" xfId="0" applyFont="1" applyFill="1" applyBorder="1" applyAlignment="1">
      <alignment vertical="center" wrapText="1"/>
    </xf>
    <xf numFmtId="0" fontId="21" fillId="5" borderId="24" xfId="0" applyFont="1" applyFill="1" applyBorder="1" applyAlignment="1">
      <alignment vertical="center" wrapText="1"/>
    </xf>
    <xf numFmtId="0" fontId="21" fillId="5" borderId="22" xfId="0" applyFont="1" applyFill="1" applyBorder="1" applyAlignment="1">
      <alignment vertical="center" wrapText="1"/>
    </xf>
    <xf numFmtId="0" fontId="4" fillId="2" borderId="3" xfId="0" applyNumberFormat="1" applyFont="1" applyFill="1" applyBorder="1" applyAlignment="1" applyProtection="1">
      <alignment horizontal="left" vertical="center" wrapText="1"/>
      <protection locked="0"/>
    </xf>
    <xf numFmtId="0" fontId="38" fillId="5" borderId="3" xfId="0" applyFont="1" applyFill="1" applyBorder="1" applyAlignment="1">
      <alignment horizontal="center" vertical="center" wrapText="1"/>
    </xf>
    <xf numFmtId="0" fontId="0" fillId="0" borderId="3" xfId="0" applyBorder="1" applyAlignment="1">
      <alignment horizontal="center" vertical="center"/>
    </xf>
    <xf numFmtId="0" fontId="1" fillId="2" borderId="3" xfId="0" applyFont="1" applyFill="1" applyBorder="1" applyAlignment="1" applyProtection="1">
      <alignment horizontal="center" vertical="center" wrapText="1"/>
      <protection locked="0"/>
    </xf>
    <xf numFmtId="0" fontId="3" fillId="3" borderId="3" xfId="0" applyNumberFormat="1" applyFont="1" applyFill="1" applyBorder="1" applyAlignment="1" applyProtection="1">
      <alignment horizontal="center" vertical="center" wrapText="1"/>
      <protection locked="0"/>
    </xf>
    <xf numFmtId="0" fontId="5" fillId="3" borderId="3"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justify" vertical="center" wrapText="1"/>
      <protection locked="0"/>
    </xf>
    <xf numFmtId="0" fontId="3" fillId="3" borderId="3" xfId="0" applyFont="1" applyFill="1" applyBorder="1" applyAlignment="1" applyProtection="1">
      <alignment vertical="center" wrapText="1"/>
      <protection locked="0"/>
    </xf>
    <xf numFmtId="0" fontId="5" fillId="3" borderId="3"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protection locked="0"/>
    </xf>
    <xf numFmtId="0" fontId="5" fillId="3" borderId="3" xfId="0" applyFont="1" applyFill="1" applyBorder="1" applyAlignment="1" applyProtection="1">
      <alignment horizontal="center"/>
      <protection locked="0"/>
    </xf>
    <xf numFmtId="0" fontId="7" fillId="4" borderId="3" xfId="0" applyFont="1" applyFill="1" applyBorder="1" applyAlignment="1" applyProtection="1">
      <alignment horizontal="center" vertical="center"/>
      <protection locked="0"/>
    </xf>
    <xf numFmtId="0" fontId="4" fillId="2" borderId="3" xfId="0" applyFont="1" applyFill="1" applyBorder="1" applyAlignment="1" applyProtection="1">
      <alignment horizontal="center" wrapText="1"/>
      <protection locked="0"/>
    </xf>
    <xf numFmtId="9" fontId="5" fillId="3" borderId="3"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14" fontId="3" fillId="3" borderId="3" xfId="0" applyNumberFormat="1" applyFont="1" applyFill="1" applyBorder="1" applyAlignment="1" applyProtection="1">
      <alignment horizontal="center" vertical="center" wrapText="1"/>
      <protection locked="0"/>
    </xf>
    <xf numFmtId="0" fontId="3" fillId="3" borderId="3" xfId="0" applyNumberFormat="1" applyFont="1" applyFill="1" applyBorder="1" applyAlignment="1" applyProtection="1">
      <alignment horizontal="left" vertical="center" wrapText="1"/>
      <protection locked="0"/>
    </xf>
    <xf numFmtId="0" fontId="0" fillId="0" borderId="3" xfId="0" applyBorder="1" applyAlignment="1">
      <alignment horizontal="center" vertical="center"/>
    </xf>
    <xf numFmtId="0" fontId="6" fillId="2" borderId="4" xfId="0" applyFont="1" applyFill="1" applyBorder="1" applyAlignment="1" applyProtection="1">
      <alignment horizontal="left" vertical="justify" wrapText="1"/>
      <protection locked="0"/>
    </xf>
    <xf numFmtId="0" fontId="1" fillId="2" borderId="8"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hidden="1"/>
    </xf>
    <xf numFmtId="0" fontId="4" fillId="2" borderId="68" xfId="0" applyFont="1" applyFill="1" applyBorder="1" applyAlignment="1" applyProtection="1">
      <alignment horizontal="center" vertical="center" wrapText="1"/>
      <protection hidden="1"/>
    </xf>
    <xf numFmtId="0" fontId="4" fillId="2" borderId="57" xfId="0"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wrapText="1"/>
      <protection hidden="1"/>
    </xf>
    <xf numFmtId="0" fontId="4" fillId="2" borderId="57" xfId="0" applyFont="1" applyFill="1" applyBorder="1" applyAlignment="1" applyProtection="1">
      <alignment horizontal="center" vertical="center"/>
      <protection hidden="1"/>
    </xf>
    <xf numFmtId="0" fontId="7" fillId="4" borderId="2"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13" borderId="3" xfId="0" applyFill="1" applyBorder="1"/>
    <xf numFmtId="0" fontId="44" fillId="13" borderId="3" xfId="0" applyFont="1" applyFill="1" applyBorder="1" applyAlignment="1">
      <alignment horizontal="center"/>
    </xf>
    <xf numFmtId="0" fontId="4" fillId="2" borderId="3" xfId="0" applyNumberFormat="1" applyFont="1" applyFill="1" applyBorder="1" applyAlignment="1" applyProtection="1">
      <alignment horizontal="left" vertical="justify"/>
      <protection locked="0"/>
    </xf>
    <xf numFmtId="0" fontId="1" fillId="2" borderId="3" xfId="0" applyNumberFormat="1" applyFont="1" applyFill="1" applyBorder="1" applyAlignment="1" applyProtection="1">
      <alignment horizontal="left" vertical="justify"/>
      <protection locked="0"/>
    </xf>
    <xf numFmtId="0" fontId="4" fillId="2" borderId="3" xfId="0" applyNumberFormat="1" applyFont="1" applyFill="1" applyBorder="1" applyAlignment="1" applyProtection="1">
      <alignment horizontal="left" vertical="center"/>
      <protection locked="0"/>
    </xf>
    <xf numFmtId="0" fontId="0" fillId="0" borderId="0" xfId="0" applyAlignment="1"/>
    <xf numFmtId="0" fontId="15" fillId="2" borderId="4" xfId="0" applyFont="1" applyFill="1" applyBorder="1" applyAlignment="1" applyProtection="1">
      <alignment horizontal="center" vertical="justify" wrapText="1"/>
      <protection locked="0"/>
    </xf>
    <xf numFmtId="0" fontId="15" fillId="2" borderId="70" xfId="0" applyFont="1" applyFill="1" applyBorder="1" applyAlignment="1" applyProtection="1">
      <alignment horizontal="center" vertical="justify" wrapText="1"/>
      <protection locked="0"/>
    </xf>
    <xf numFmtId="0" fontId="15" fillId="13" borderId="3" xfId="0" applyFont="1" applyFill="1" applyBorder="1" applyAlignment="1" applyProtection="1">
      <alignment horizontal="center" wrapText="1"/>
      <protection locked="0"/>
    </xf>
    <xf numFmtId="0" fontId="6" fillId="2" borderId="3"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justify" wrapText="1"/>
      <protection locked="0"/>
    </xf>
    <xf numFmtId="0" fontId="15" fillId="13" borderId="3" xfId="0" applyNumberFormat="1" applyFont="1" applyFill="1" applyBorder="1" applyAlignment="1" applyProtection="1">
      <alignment horizontal="center" wrapText="1"/>
      <protection locked="0"/>
    </xf>
    <xf numFmtId="0" fontId="4" fillId="2" borderId="3" xfId="0" applyNumberFormat="1" applyFont="1" applyFill="1" applyBorder="1" applyAlignment="1" applyProtection="1">
      <alignment horizontal="center" wrapText="1"/>
      <protection locked="0"/>
    </xf>
    <xf numFmtId="0" fontId="4" fillId="2" borderId="5"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0" fontId="4" fillId="2" borderId="67" xfId="0" applyFont="1" applyFill="1" applyBorder="1" applyAlignment="1" applyProtection="1">
      <alignment horizontal="center" vertical="center" wrapText="1"/>
      <protection hidden="1"/>
    </xf>
    <xf numFmtId="0" fontId="14" fillId="0" borderId="5"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7" xfId="0" applyFont="1" applyBorder="1" applyAlignment="1">
      <alignment horizontal="justify"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center"/>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14" fontId="14" fillId="0" borderId="5" xfId="0" applyNumberFormat="1" applyFont="1" applyBorder="1" applyAlignment="1">
      <alignment horizontal="justify" vertical="center" wrapText="1"/>
    </xf>
    <xf numFmtId="14" fontId="14" fillId="0" borderId="6" xfId="0" applyNumberFormat="1" applyFont="1" applyBorder="1" applyAlignment="1">
      <alignment horizontal="justify" vertical="center" wrapText="1"/>
    </xf>
    <xf numFmtId="14" fontId="14" fillId="0" borderId="7" xfId="0" applyNumberFormat="1" applyFont="1" applyBorder="1" applyAlignment="1">
      <alignment horizontal="justify" vertical="center" wrapText="1"/>
    </xf>
    <xf numFmtId="0" fontId="14" fillId="0" borderId="5" xfId="0" applyFont="1" applyBorder="1" applyAlignment="1">
      <alignment horizontal="justify" wrapText="1"/>
    </xf>
    <xf numFmtId="0" fontId="14" fillId="0" borderId="6" xfId="0" applyFont="1" applyBorder="1" applyAlignment="1">
      <alignment horizontal="justify" wrapText="1"/>
    </xf>
    <xf numFmtId="0" fontId="14" fillId="0" borderId="7" xfId="0" applyFont="1" applyBorder="1" applyAlignment="1">
      <alignment horizontal="justify" wrapText="1"/>
    </xf>
    <xf numFmtId="0" fontId="14" fillId="0" borderId="0" xfId="0" applyFont="1" applyAlignment="1">
      <alignment horizontal="justify"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0" xfId="0" applyFont="1" applyAlignment="1">
      <alignment horizontal="justify" wrapText="1"/>
    </xf>
    <xf numFmtId="0" fontId="4" fillId="2" borderId="68" xfId="0" applyFont="1" applyFill="1" applyBorder="1" applyAlignment="1" applyProtection="1">
      <alignment horizontal="center" vertical="center" wrapText="1"/>
      <protection hidden="1"/>
    </xf>
    <xf numFmtId="0" fontId="1" fillId="12" borderId="56" xfId="0" applyFont="1" applyFill="1" applyBorder="1" applyAlignment="1" applyProtection="1">
      <alignment horizontal="center" vertical="center" wrapText="1"/>
      <protection hidden="1"/>
    </xf>
    <xf numFmtId="0" fontId="1" fillId="12" borderId="57" xfId="0" applyFont="1" applyFill="1" applyBorder="1" applyAlignment="1" applyProtection="1">
      <alignment horizontal="center" vertical="center" wrapText="1"/>
      <protection hidden="1"/>
    </xf>
    <xf numFmtId="0" fontId="1" fillId="12" borderId="58" xfId="0" applyFont="1" applyFill="1" applyBorder="1" applyAlignment="1" applyProtection="1">
      <alignment horizontal="center" vertical="center" wrapText="1"/>
      <protection hidden="1"/>
    </xf>
    <xf numFmtId="0" fontId="4" fillId="2" borderId="59" xfId="0" applyFont="1" applyFill="1" applyBorder="1" applyAlignment="1" applyProtection="1">
      <alignment horizontal="center" vertical="center" wrapText="1"/>
      <protection hidden="1"/>
    </xf>
    <xf numFmtId="0" fontId="4" fillId="2" borderId="60" xfId="0" applyFont="1" applyFill="1" applyBorder="1" applyAlignment="1" applyProtection="1">
      <alignment horizontal="center" vertical="center" wrapText="1"/>
      <protection hidden="1"/>
    </xf>
    <xf numFmtId="0" fontId="4" fillId="2" borderId="61" xfId="0" applyFont="1" applyFill="1" applyBorder="1" applyAlignment="1" applyProtection="1">
      <alignment horizontal="center" vertical="center" wrapText="1"/>
      <protection hidden="1"/>
    </xf>
    <xf numFmtId="0" fontId="7" fillId="4" borderId="50" xfId="0" applyFont="1" applyFill="1" applyBorder="1" applyAlignment="1" applyProtection="1">
      <alignment horizontal="center" vertical="center" wrapText="1"/>
      <protection hidden="1"/>
    </xf>
    <xf numFmtId="0" fontId="7" fillId="4" borderId="52" xfId="0" applyFont="1" applyFill="1" applyBorder="1" applyAlignment="1" applyProtection="1">
      <alignment horizontal="center" vertical="center" wrapText="1"/>
      <protection hidden="1"/>
    </xf>
    <xf numFmtId="0" fontId="4" fillId="2" borderId="57" xfId="0"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wrapText="1"/>
      <protection hidden="1"/>
    </xf>
    <xf numFmtId="0" fontId="7" fillId="4" borderId="65" xfId="0" applyFont="1" applyFill="1" applyBorder="1" applyAlignment="1" applyProtection="1">
      <alignment horizontal="center" vertical="center" wrapText="1"/>
      <protection hidden="1"/>
    </xf>
    <xf numFmtId="0" fontId="4" fillId="2" borderId="57" xfId="0" applyFont="1" applyFill="1" applyBorder="1" applyAlignment="1" applyProtection="1">
      <alignment horizontal="center" vertical="center"/>
      <protection hidden="1"/>
    </xf>
    <xf numFmtId="0" fontId="7" fillId="4" borderId="2"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7" fillId="2" borderId="57" xfId="0" applyFont="1" applyFill="1" applyBorder="1" applyAlignment="1" applyProtection="1">
      <alignment horizontal="center" vertical="center" wrapText="1"/>
      <protection hidden="1"/>
    </xf>
    <xf numFmtId="0" fontId="7" fillId="2" borderId="58" xfId="0" applyFont="1" applyFill="1" applyBorder="1" applyAlignment="1" applyProtection="1">
      <alignment horizontal="center" vertical="center" wrapText="1"/>
      <protection hidden="1"/>
    </xf>
    <xf numFmtId="0" fontId="1" fillId="4" borderId="64"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wrapText="1"/>
      <protection hidden="1"/>
    </xf>
    <xf numFmtId="0" fontId="1" fillId="4" borderId="65" xfId="0" applyFont="1" applyFill="1" applyBorder="1" applyAlignment="1" applyProtection="1">
      <alignment horizontal="center" vertical="center" wrapText="1"/>
      <protection hidden="1"/>
    </xf>
    <xf numFmtId="0" fontId="6" fillId="4" borderId="66" xfId="0" applyFont="1" applyFill="1" applyBorder="1" applyAlignment="1" applyProtection="1">
      <alignment horizontal="center" vertical="center" wrapText="1"/>
      <protection hidden="1"/>
    </xf>
    <xf numFmtId="0" fontId="6" fillId="4" borderId="2" xfId="0" applyFont="1" applyFill="1" applyBorder="1" applyAlignment="1" applyProtection="1">
      <alignment horizontal="center" vertical="center" wrapText="1"/>
      <protection hidden="1"/>
    </xf>
    <xf numFmtId="0" fontId="4" fillId="4" borderId="75" xfId="0" applyFont="1" applyFill="1" applyBorder="1" applyAlignment="1" applyProtection="1">
      <alignment horizontal="left" vertical="center"/>
      <protection hidden="1"/>
    </xf>
    <xf numFmtId="0" fontId="4" fillId="4" borderId="66" xfId="0" applyFont="1" applyFill="1" applyBorder="1" applyAlignment="1" applyProtection="1">
      <alignment horizontal="left" vertical="center"/>
      <protection hidden="1"/>
    </xf>
    <xf numFmtId="0" fontId="4" fillId="4" borderId="76" xfId="0" applyFont="1" applyFill="1" applyBorder="1" applyAlignment="1" applyProtection="1">
      <alignment horizontal="left" vertical="center"/>
      <protection hidden="1"/>
    </xf>
    <xf numFmtId="0" fontId="7" fillId="4" borderId="77" xfId="0" applyFont="1" applyFill="1" applyBorder="1" applyAlignment="1" applyProtection="1">
      <alignment horizontal="left" vertical="center" wrapText="1"/>
      <protection hidden="1"/>
    </xf>
    <xf numFmtId="0" fontId="7" fillId="4" borderId="78" xfId="0" applyFont="1" applyFill="1" applyBorder="1" applyAlignment="1" applyProtection="1">
      <alignment horizontal="left" vertical="center" wrapText="1"/>
      <protection hidden="1"/>
    </xf>
    <xf numFmtId="0" fontId="7" fillId="4" borderId="79" xfId="0" applyFont="1" applyFill="1" applyBorder="1" applyAlignment="1" applyProtection="1">
      <alignment horizontal="left" vertical="center" wrapText="1"/>
      <protection hidden="1"/>
    </xf>
    <xf numFmtId="0" fontId="1" fillId="4" borderId="71" xfId="0" applyFont="1" applyFill="1" applyBorder="1" applyAlignment="1" applyProtection="1">
      <alignment horizontal="left" vertical="center" wrapText="1"/>
      <protection hidden="1"/>
    </xf>
    <xf numFmtId="0" fontId="1" fillId="4" borderId="6" xfId="0" applyFont="1" applyFill="1" applyBorder="1" applyAlignment="1" applyProtection="1">
      <alignment horizontal="left" vertical="center" wrapText="1"/>
      <protection hidden="1"/>
    </xf>
    <xf numFmtId="0" fontId="1" fillId="4" borderId="72" xfId="0" applyFont="1" applyFill="1" applyBorder="1" applyAlignment="1" applyProtection="1">
      <alignment horizontal="left" vertical="center" wrapText="1"/>
      <protection hidden="1"/>
    </xf>
    <xf numFmtId="0" fontId="1" fillId="4" borderId="73" xfId="0" applyFont="1" applyFill="1" applyBorder="1" applyAlignment="1" applyProtection="1">
      <alignment horizontal="left" vertical="center" wrapText="1"/>
      <protection hidden="1"/>
    </xf>
    <xf numFmtId="0" fontId="1" fillId="4" borderId="74" xfId="0" applyFont="1" applyFill="1" applyBorder="1" applyAlignment="1" applyProtection="1">
      <alignment horizontal="left" vertical="center" wrapText="1"/>
      <protection hidden="1"/>
    </xf>
    <xf numFmtId="0" fontId="1" fillId="4" borderId="68" xfId="0" applyFont="1" applyFill="1" applyBorder="1" applyAlignment="1" applyProtection="1">
      <alignment horizontal="left" vertical="center" wrapText="1"/>
      <protection hidden="1"/>
    </xf>
    <xf numFmtId="0" fontId="18" fillId="5" borderId="20" xfId="0" applyFont="1" applyFill="1" applyBorder="1" applyAlignment="1">
      <alignment horizontal="left" vertical="center" wrapText="1" indent="1"/>
    </xf>
    <xf numFmtId="0" fontId="18" fillId="5" borderId="15" xfId="0" applyFont="1" applyFill="1" applyBorder="1" applyAlignment="1">
      <alignment horizontal="left" vertical="center" wrapText="1" indent="1"/>
    </xf>
    <xf numFmtId="0" fontId="18" fillId="5" borderId="21" xfId="0" applyFont="1" applyFill="1" applyBorder="1" applyAlignment="1">
      <alignment vertical="center" wrapText="1"/>
    </xf>
    <xf numFmtId="0" fontId="18" fillId="5" borderId="24" xfId="0" applyFont="1" applyFill="1" applyBorder="1" applyAlignment="1">
      <alignment vertical="center" wrapText="1"/>
    </xf>
    <xf numFmtId="0" fontId="18" fillId="5" borderId="22" xfId="0" applyFont="1" applyFill="1" applyBorder="1" applyAlignment="1">
      <alignment vertical="center" wrapText="1"/>
    </xf>
    <xf numFmtId="0" fontId="20" fillId="5" borderId="23" xfId="0" applyFont="1" applyFill="1" applyBorder="1" applyAlignment="1">
      <alignment vertical="center" wrapText="1"/>
    </xf>
    <xf numFmtId="0" fontId="20" fillId="5" borderId="17" xfId="0" applyFont="1" applyFill="1" applyBorder="1" applyAlignment="1">
      <alignment vertical="center" wrapText="1"/>
    </xf>
    <xf numFmtId="0" fontId="20" fillId="5" borderId="16" xfId="0" applyFont="1" applyFill="1" applyBorder="1" applyAlignment="1">
      <alignment vertical="center" wrapText="1"/>
    </xf>
    <xf numFmtId="0" fontId="21" fillId="5" borderId="12" xfId="0" applyFont="1" applyFill="1" applyBorder="1" applyAlignment="1">
      <alignment vertical="center" wrapText="1"/>
    </xf>
    <xf numFmtId="0" fontId="21" fillId="5" borderId="14" xfId="0" applyFont="1" applyFill="1" applyBorder="1" applyAlignment="1">
      <alignment vertical="center" wrapText="1"/>
    </xf>
    <xf numFmtId="0" fontId="21" fillId="5" borderId="13" xfId="0" applyFont="1" applyFill="1" applyBorder="1" applyAlignment="1">
      <alignment vertical="center" wrapText="1"/>
    </xf>
    <xf numFmtId="0" fontId="17" fillId="5" borderId="12" xfId="0" applyFont="1" applyFill="1" applyBorder="1" applyAlignment="1">
      <alignment vertical="center" wrapText="1"/>
    </xf>
    <xf numFmtId="0" fontId="17" fillId="5" borderId="13" xfId="0" applyFont="1" applyFill="1" applyBorder="1" applyAlignment="1">
      <alignment vertic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8" fillId="5" borderId="12" xfId="0" applyFont="1" applyFill="1" applyBorder="1" applyAlignment="1">
      <alignment vertical="center" wrapText="1"/>
    </xf>
    <xf numFmtId="0" fontId="18" fillId="5" borderId="13" xfId="0" applyFont="1" applyFill="1" applyBorder="1" applyAlignment="1">
      <alignment vertical="center" wrapText="1"/>
    </xf>
    <xf numFmtId="0" fontId="17" fillId="5" borderId="14" xfId="0" applyFont="1" applyFill="1" applyBorder="1" applyAlignment="1">
      <alignment vertical="center" wrapText="1"/>
    </xf>
    <xf numFmtId="0" fontId="17" fillId="5" borderId="21" xfId="0" applyFont="1" applyFill="1" applyBorder="1" applyAlignment="1">
      <alignment vertical="center" wrapText="1"/>
    </xf>
    <xf numFmtId="0" fontId="17" fillId="5" borderId="24" xfId="0" applyFont="1" applyFill="1" applyBorder="1" applyAlignment="1">
      <alignment vertical="center" wrapText="1"/>
    </xf>
    <xf numFmtId="0" fontId="17" fillId="5" borderId="22" xfId="0" applyFont="1" applyFill="1" applyBorder="1" applyAlignment="1">
      <alignment vertical="center" wrapText="1"/>
    </xf>
    <xf numFmtId="0" fontId="17" fillId="5" borderId="23" xfId="0" applyFont="1" applyFill="1" applyBorder="1" applyAlignment="1">
      <alignment vertical="center" wrapText="1"/>
    </xf>
    <xf numFmtId="0" fontId="17" fillId="5" borderId="17" xfId="0" applyFont="1" applyFill="1" applyBorder="1" applyAlignment="1">
      <alignment vertical="center" wrapText="1"/>
    </xf>
    <xf numFmtId="0" fontId="17" fillId="5" borderId="16" xfId="0" applyFont="1" applyFill="1" applyBorder="1" applyAlignment="1">
      <alignment vertical="center" wrapText="1"/>
    </xf>
    <xf numFmtId="0" fontId="17" fillId="5" borderId="18" xfId="0" applyFont="1" applyFill="1" applyBorder="1" applyAlignment="1">
      <alignment vertical="center" wrapText="1"/>
    </xf>
    <xf numFmtId="0" fontId="17" fillId="5" borderId="15" xfId="0" applyFont="1" applyFill="1" applyBorder="1" applyAlignment="1">
      <alignment vertical="center" wrapText="1"/>
    </xf>
    <xf numFmtId="0" fontId="21" fillId="5" borderId="25" xfId="0" applyFont="1" applyFill="1" applyBorder="1" applyAlignment="1">
      <alignment vertical="center" wrapText="1"/>
    </xf>
    <xf numFmtId="0" fontId="21" fillId="5" borderId="0" xfId="0" applyFont="1" applyFill="1" applyAlignment="1">
      <alignment vertical="center" wrapText="1"/>
    </xf>
    <xf numFmtId="0" fontId="21" fillId="5" borderId="19" xfId="0" applyFont="1" applyFill="1" applyBorder="1" applyAlignment="1">
      <alignment vertical="center" wrapText="1"/>
    </xf>
    <xf numFmtId="0" fontId="21" fillId="5" borderId="23" xfId="0" applyFont="1" applyFill="1" applyBorder="1" applyAlignment="1">
      <alignment vertical="center" wrapText="1"/>
    </xf>
    <xf numFmtId="0" fontId="21" fillId="5" borderId="17" xfId="0" applyFont="1" applyFill="1" applyBorder="1" applyAlignment="1">
      <alignment vertical="center" wrapText="1"/>
    </xf>
    <xf numFmtId="0" fontId="21" fillId="5" borderId="16" xfId="0" applyFont="1" applyFill="1" applyBorder="1" applyAlignment="1">
      <alignment vertical="center" wrapText="1"/>
    </xf>
    <xf numFmtId="0" fontId="18" fillId="5" borderId="14" xfId="0" applyFont="1" applyFill="1" applyBorder="1" applyAlignment="1">
      <alignment vertical="center" wrapText="1"/>
    </xf>
    <xf numFmtId="0" fontId="25" fillId="5" borderId="20" xfId="0" applyFont="1" applyFill="1" applyBorder="1" applyAlignment="1">
      <alignment vertical="center" wrapText="1"/>
    </xf>
    <xf numFmtId="0" fontId="25" fillId="5" borderId="15" xfId="0" applyFont="1" applyFill="1" applyBorder="1" applyAlignment="1">
      <alignment vertical="center" wrapText="1"/>
    </xf>
    <xf numFmtId="0" fontId="25" fillId="5" borderId="21" xfId="0" applyFont="1" applyFill="1" applyBorder="1" applyAlignment="1">
      <alignment vertical="center" wrapText="1"/>
    </xf>
    <xf numFmtId="0" fontId="25" fillId="5" borderId="23" xfId="0" applyFont="1" applyFill="1" applyBorder="1" applyAlignment="1">
      <alignment vertical="center" wrapText="1"/>
    </xf>
    <xf numFmtId="0" fontId="25" fillId="5" borderId="22" xfId="0" applyFont="1" applyFill="1" applyBorder="1" applyAlignment="1">
      <alignment vertical="center" wrapText="1"/>
    </xf>
    <xf numFmtId="0" fontId="25" fillId="5" borderId="16" xfId="0" applyFont="1" applyFill="1" applyBorder="1" applyAlignment="1">
      <alignment vertical="center" wrapText="1"/>
    </xf>
    <xf numFmtId="0" fontId="18" fillId="5" borderId="18" xfId="0" applyFont="1" applyFill="1" applyBorder="1" applyAlignment="1">
      <alignment horizontal="left" vertical="center" wrapText="1" indent="1"/>
    </xf>
    <xf numFmtId="0" fontId="23" fillId="5" borderId="25" xfId="0" applyFont="1" applyFill="1" applyBorder="1" applyAlignment="1">
      <alignment vertical="center" wrapText="1"/>
    </xf>
    <xf numFmtId="0" fontId="23" fillId="5" borderId="0" xfId="0" applyFont="1" applyFill="1" applyAlignment="1">
      <alignment vertical="center" wrapText="1"/>
    </xf>
    <xf numFmtId="0" fontId="23" fillId="5" borderId="19" xfId="0" applyFont="1" applyFill="1" applyBorder="1" applyAlignment="1">
      <alignment vertical="center" wrapText="1"/>
    </xf>
    <xf numFmtId="0" fontId="25" fillId="5" borderId="24" xfId="0" applyFont="1" applyFill="1" applyBorder="1" applyAlignment="1">
      <alignment vertical="center" wrapText="1"/>
    </xf>
    <xf numFmtId="0" fontId="25" fillId="5" borderId="17" xfId="0" applyFont="1" applyFill="1" applyBorder="1" applyAlignment="1">
      <alignment vertical="center" wrapText="1"/>
    </xf>
    <xf numFmtId="0" fontId="25" fillId="5" borderId="20" xfId="0" applyFont="1" applyFill="1" applyBorder="1" applyAlignment="1">
      <alignment horizontal="left" vertical="center" wrapText="1" indent="1"/>
    </xf>
    <xf numFmtId="0" fontId="25" fillId="5" borderId="18" xfId="0" applyFont="1" applyFill="1" applyBorder="1" applyAlignment="1">
      <alignment horizontal="left" vertical="center" wrapText="1" indent="1"/>
    </xf>
    <xf numFmtId="0" fontId="18" fillId="5" borderId="25" xfId="0" applyFont="1" applyFill="1" applyBorder="1" applyAlignment="1">
      <alignment vertical="center" wrapText="1"/>
    </xf>
    <xf numFmtId="0" fontId="18" fillId="5" borderId="0" xfId="0" applyFont="1" applyFill="1" applyAlignment="1">
      <alignment vertical="center" wrapText="1"/>
    </xf>
    <xf numFmtId="0" fontId="18" fillId="5" borderId="19" xfId="0" applyFont="1" applyFill="1" applyBorder="1" applyAlignment="1">
      <alignment vertical="center" wrapText="1"/>
    </xf>
    <xf numFmtId="0" fontId="25" fillId="5" borderId="21" xfId="0" applyFont="1" applyFill="1" applyBorder="1" applyAlignment="1">
      <alignment horizontal="left" vertical="center" wrapText="1" indent="6"/>
    </xf>
    <xf numFmtId="0" fontId="25" fillId="5" borderId="24" xfId="0" applyFont="1" applyFill="1" applyBorder="1" applyAlignment="1">
      <alignment horizontal="left" vertical="center" wrapText="1" indent="6"/>
    </xf>
    <xf numFmtId="0" fontId="25" fillId="5" borderId="23" xfId="0" applyFont="1" applyFill="1" applyBorder="1" applyAlignment="1">
      <alignment horizontal="left" vertical="center" wrapText="1" indent="6"/>
    </xf>
    <xf numFmtId="0" fontId="25" fillId="5" borderId="17" xfId="0" applyFont="1" applyFill="1" applyBorder="1" applyAlignment="1">
      <alignment horizontal="left" vertical="center" wrapText="1" indent="6"/>
    </xf>
    <xf numFmtId="0" fontId="25" fillId="5" borderId="24" xfId="0" applyFont="1" applyFill="1" applyBorder="1" applyAlignment="1">
      <alignment horizontal="left" vertical="center" wrapText="1" indent="10"/>
    </xf>
    <xf numFmtId="0" fontId="25" fillId="5" borderId="22" xfId="0" applyFont="1" applyFill="1" applyBorder="1" applyAlignment="1">
      <alignment horizontal="left" vertical="center" wrapText="1" indent="10"/>
    </xf>
    <xf numFmtId="0" fontId="25" fillId="5" borderId="17" xfId="0" applyFont="1" applyFill="1" applyBorder="1" applyAlignment="1">
      <alignment horizontal="left" vertical="center" wrapText="1" indent="10"/>
    </xf>
    <xf numFmtId="0" fontId="25" fillId="5" borderId="16" xfId="0" applyFont="1" applyFill="1" applyBorder="1" applyAlignment="1">
      <alignment horizontal="left" vertical="center" wrapText="1" indent="10"/>
    </xf>
    <xf numFmtId="0" fontId="21" fillId="5" borderId="20" xfId="0" applyFont="1" applyFill="1" applyBorder="1" applyAlignment="1">
      <alignment vertical="center" wrapText="1"/>
    </xf>
    <xf numFmtId="0" fontId="21" fillId="5" borderId="18" xfId="0" applyFont="1" applyFill="1" applyBorder="1" applyAlignment="1">
      <alignment vertical="center" wrapText="1"/>
    </xf>
    <xf numFmtId="0" fontId="21" fillId="5" borderId="15" xfId="0" applyFont="1" applyFill="1" applyBorder="1" applyAlignment="1">
      <alignment vertical="center" wrapText="1"/>
    </xf>
    <xf numFmtId="0" fontId="25" fillId="5" borderId="22" xfId="0" applyFont="1" applyFill="1" applyBorder="1" applyAlignment="1">
      <alignment horizontal="left" vertical="center" wrapText="1" indent="6"/>
    </xf>
    <xf numFmtId="0" fontId="25" fillId="5" borderId="16" xfId="0" applyFont="1" applyFill="1" applyBorder="1" applyAlignment="1">
      <alignment horizontal="left" vertical="center" wrapText="1" indent="6"/>
    </xf>
    <xf numFmtId="0" fontId="25" fillId="5" borderId="21" xfId="0" applyFont="1" applyFill="1" applyBorder="1" applyAlignment="1">
      <alignment horizontal="left" vertical="center" wrapText="1" indent="10"/>
    </xf>
    <xf numFmtId="0" fontId="25" fillId="5" borderId="23" xfId="0" applyFont="1" applyFill="1" applyBorder="1" applyAlignment="1">
      <alignment horizontal="left" vertical="center" wrapText="1" indent="10"/>
    </xf>
    <xf numFmtId="0" fontId="25" fillId="5" borderId="12" xfId="0" applyFont="1" applyFill="1" applyBorder="1" applyAlignment="1">
      <alignment horizontal="left" vertical="center" wrapText="1" indent="1"/>
    </xf>
    <xf numFmtId="0" fontId="25" fillId="5" borderId="14" xfId="0" applyFont="1" applyFill="1" applyBorder="1" applyAlignment="1">
      <alignment horizontal="left" vertical="center" wrapText="1" indent="1"/>
    </xf>
    <xf numFmtId="0" fontId="25" fillId="5" borderId="13" xfId="0" applyFont="1" applyFill="1" applyBorder="1" applyAlignment="1">
      <alignment horizontal="left" vertical="center" wrapText="1" indent="1"/>
    </xf>
    <xf numFmtId="0" fontId="25" fillId="5" borderId="25" xfId="0" applyFont="1" applyFill="1" applyBorder="1" applyAlignment="1">
      <alignment vertical="center" wrapText="1"/>
    </xf>
    <xf numFmtId="0" fontId="25" fillId="5" borderId="0" xfId="0" applyFont="1" applyFill="1" applyAlignment="1">
      <alignment vertical="center" wrapText="1"/>
    </xf>
    <xf numFmtId="0" fontId="25" fillId="5" borderId="19" xfId="0" applyFont="1" applyFill="1" applyBorder="1" applyAlignment="1">
      <alignment vertical="center" wrapText="1"/>
    </xf>
    <xf numFmtId="0" fontId="17" fillId="5" borderId="25" xfId="0" applyFont="1" applyFill="1" applyBorder="1" applyAlignment="1">
      <alignment vertical="center" wrapText="1"/>
    </xf>
    <xf numFmtId="0" fontId="17" fillId="5" borderId="0" xfId="0" applyFont="1" applyFill="1" applyAlignment="1">
      <alignment vertical="center" wrapText="1"/>
    </xf>
    <xf numFmtId="0" fontId="17" fillId="5" borderId="19" xfId="0" applyFont="1" applyFill="1" applyBorder="1" applyAlignment="1">
      <alignment vertical="center" wrapText="1"/>
    </xf>
    <xf numFmtId="0" fontId="21" fillId="5" borderId="21" xfId="0" applyFont="1" applyFill="1" applyBorder="1" applyAlignment="1">
      <alignment vertical="center" wrapText="1"/>
    </xf>
    <xf numFmtId="0" fontId="21" fillId="5" borderId="24" xfId="0" applyFont="1" applyFill="1" applyBorder="1" applyAlignment="1">
      <alignment vertical="center" wrapText="1"/>
    </xf>
    <xf numFmtId="0" fontId="21" fillId="5" borderId="22" xfId="0" applyFont="1" applyFill="1" applyBorder="1" applyAlignment="1">
      <alignment vertical="center" wrapText="1"/>
    </xf>
    <xf numFmtId="0" fontId="25" fillId="5" borderId="12" xfId="0" applyFont="1" applyFill="1" applyBorder="1" applyAlignment="1">
      <alignment vertical="center" wrapText="1"/>
    </xf>
    <xf numFmtId="0" fontId="25" fillId="5" borderId="14" xfId="0" applyFont="1" applyFill="1" applyBorder="1" applyAlignment="1">
      <alignment vertical="center" wrapText="1"/>
    </xf>
    <xf numFmtId="0" fontId="25" fillId="5" borderId="13" xfId="0" applyFont="1" applyFill="1" applyBorder="1" applyAlignment="1">
      <alignment vertical="center" wrapText="1"/>
    </xf>
    <xf numFmtId="0" fontId="25" fillId="5" borderId="15" xfId="0" applyFont="1" applyFill="1" applyBorder="1" applyAlignment="1">
      <alignment horizontal="left" vertical="center" wrapText="1" indent="1"/>
    </xf>
    <xf numFmtId="0" fontId="20" fillId="5" borderId="21" xfId="0" applyFont="1" applyFill="1" applyBorder="1" applyAlignment="1">
      <alignment vertical="center" wrapText="1"/>
    </xf>
    <xf numFmtId="0" fontId="20" fillId="5" borderId="24" xfId="0" applyFont="1" applyFill="1" applyBorder="1" applyAlignment="1">
      <alignment vertical="center" wrapText="1"/>
    </xf>
    <xf numFmtId="0" fontId="20" fillId="5" borderId="22" xfId="0" applyFont="1" applyFill="1" applyBorder="1" applyAlignment="1">
      <alignment vertical="center" wrapText="1"/>
    </xf>
    <xf numFmtId="0" fontId="20" fillId="5" borderId="25" xfId="0" applyFont="1" applyFill="1" applyBorder="1" applyAlignment="1">
      <alignment vertical="center" wrapText="1"/>
    </xf>
    <xf numFmtId="0" fontId="20" fillId="5" borderId="0" xfId="0" applyFont="1" applyFill="1" applyAlignment="1">
      <alignment vertical="center" wrapText="1"/>
    </xf>
    <xf numFmtId="0" fontId="20" fillId="5" borderId="19" xfId="0" applyFont="1" applyFill="1" applyBorder="1" applyAlignment="1">
      <alignment vertical="center" wrapText="1"/>
    </xf>
    <xf numFmtId="0" fontId="25" fillId="5" borderId="12" xfId="0" applyFont="1" applyFill="1" applyBorder="1" applyAlignment="1">
      <alignment horizontal="left" vertical="center" wrapText="1" indent="2"/>
    </xf>
    <xf numFmtId="0" fontId="25" fillId="5" borderId="14" xfId="0" applyFont="1" applyFill="1" applyBorder="1" applyAlignment="1">
      <alignment horizontal="left" vertical="center" wrapText="1" indent="2"/>
    </xf>
    <xf numFmtId="0" fontId="25" fillId="5" borderId="13" xfId="0" applyFont="1" applyFill="1" applyBorder="1" applyAlignment="1">
      <alignment horizontal="left" vertical="center" wrapText="1" indent="2"/>
    </xf>
    <xf numFmtId="0" fontId="25" fillId="5" borderId="12"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0" fillId="5" borderId="12" xfId="0" applyFont="1" applyFill="1" applyBorder="1" applyAlignment="1">
      <alignment vertical="center" wrapText="1"/>
    </xf>
    <xf numFmtId="0" fontId="20" fillId="5" borderId="14" xfId="0" applyFont="1" applyFill="1" applyBorder="1" applyAlignment="1">
      <alignment vertical="center" wrapText="1"/>
    </xf>
    <xf numFmtId="0" fontId="20" fillId="5" borderId="13" xfId="0" applyFont="1" applyFill="1" applyBorder="1" applyAlignment="1">
      <alignment vertical="center" wrapText="1"/>
    </xf>
    <xf numFmtId="0" fontId="20" fillId="5" borderId="12" xfId="0" applyFont="1" applyFill="1" applyBorder="1" applyAlignment="1">
      <alignment horizontal="left" vertical="center" wrapText="1" indent="2"/>
    </xf>
    <xf numFmtId="0" fontId="20" fillId="5" borderId="14" xfId="0" applyFont="1" applyFill="1" applyBorder="1" applyAlignment="1">
      <alignment horizontal="left" vertical="center" wrapText="1" indent="2"/>
    </xf>
    <xf numFmtId="0" fontId="20" fillId="5" borderId="13" xfId="0" applyFont="1" applyFill="1" applyBorder="1" applyAlignment="1">
      <alignment horizontal="left" vertical="center" wrapText="1" indent="2"/>
    </xf>
    <xf numFmtId="0" fontId="20" fillId="5" borderId="12"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6" fillId="5" borderId="12" xfId="0" applyFont="1" applyFill="1" applyBorder="1" applyAlignment="1">
      <alignment vertical="center" wrapText="1"/>
    </xf>
    <xf numFmtId="0" fontId="26" fillId="5" borderId="14" xfId="0" applyFont="1" applyFill="1" applyBorder="1" applyAlignment="1">
      <alignment vertical="center" wrapText="1"/>
    </xf>
    <xf numFmtId="0" fontId="26" fillId="5" borderId="13" xfId="0" applyFont="1" applyFill="1" applyBorder="1" applyAlignment="1">
      <alignment vertical="center" wrapText="1"/>
    </xf>
    <xf numFmtId="0" fontId="25" fillId="5" borderId="21" xfId="0" applyFont="1" applyFill="1" applyBorder="1" applyAlignment="1">
      <alignment horizontal="left" vertical="center" wrapText="1" indent="5"/>
    </xf>
    <xf numFmtId="0" fontId="25" fillId="5" borderId="24" xfId="0" applyFont="1" applyFill="1" applyBorder="1" applyAlignment="1">
      <alignment horizontal="left" vertical="center" wrapText="1" indent="5"/>
    </xf>
    <xf numFmtId="0" fontId="25" fillId="5" borderId="22" xfId="0" applyFont="1" applyFill="1" applyBorder="1" applyAlignment="1">
      <alignment horizontal="left" vertical="center" wrapText="1" indent="5"/>
    </xf>
    <xf numFmtId="0" fontId="25" fillId="5" borderId="23" xfId="0" applyFont="1" applyFill="1" applyBorder="1" applyAlignment="1">
      <alignment horizontal="left" vertical="center" wrapText="1" indent="5"/>
    </xf>
    <xf numFmtId="0" fontId="25" fillId="5" borderId="17" xfId="0" applyFont="1" applyFill="1" applyBorder="1" applyAlignment="1">
      <alignment horizontal="left" vertical="center" wrapText="1" indent="5"/>
    </xf>
    <xf numFmtId="0" fontId="25" fillId="5" borderId="16" xfId="0" applyFont="1" applyFill="1" applyBorder="1" applyAlignment="1">
      <alignment horizontal="left" vertical="center" wrapText="1" indent="5"/>
    </xf>
    <xf numFmtId="0" fontId="25" fillId="5" borderId="21" xfId="0" applyFont="1" applyFill="1" applyBorder="1" applyAlignment="1">
      <alignment horizontal="left" vertical="center" wrapText="1" indent="7"/>
    </xf>
    <xf numFmtId="0" fontId="25" fillId="5" borderId="24" xfId="0" applyFont="1" applyFill="1" applyBorder="1" applyAlignment="1">
      <alignment horizontal="left" vertical="center" wrapText="1" indent="7"/>
    </xf>
    <xf numFmtId="0" fontId="25" fillId="5" borderId="22" xfId="0" applyFont="1" applyFill="1" applyBorder="1" applyAlignment="1">
      <alignment horizontal="left" vertical="center" wrapText="1" indent="7"/>
    </xf>
    <xf numFmtId="0" fontId="25" fillId="5" borderId="23" xfId="0" applyFont="1" applyFill="1" applyBorder="1" applyAlignment="1">
      <alignment horizontal="left" vertical="center" wrapText="1" indent="7"/>
    </xf>
    <xf numFmtId="0" fontId="25" fillId="5" borderId="17" xfId="0" applyFont="1" applyFill="1" applyBorder="1" applyAlignment="1">
      <alignment horizontal="left" vertical="center" wrapText="1" indent="7"/>
    </xf>
    <xf numFmtId="0" fontId="25" fillId="5" borderId="16" xfId="0" applyFont="1" applyFill="1" applyBorder="1" applyAlignment="1">
      <alignment horizontal="left" vertical="center" wrapText="1" indent="7"/>
    </xf>
    <xf numFmtId="0" fontId="25" fillId="5" borderId="12" xfId="0" applyFont="1" applyFill="1" applyBorder="1" applyAlignment="1">
      <alignment horizontal="left" vertical="center" wrapText="1" indent="6"/>
    </xf>
    <xf numFmtId="0" fontId="25" fillId="5" borderId="14" xfId="0" applyFont="1" applyFill="1" applyBorder="1" applyAlignment="1">
      <alignment horizontal="left" vertical="center" wrapText="1" indent="6"/>
    </xf>
    <xf numFmtId="0" fontId="25" fillId="5" borderId="13" xfId="0" applyFont="1" applyFill="1" applyBorder="1" applyAlignment="1">
      <alignment horizontal="left" vertical="center" wrapText="1" indent="6"/>
    </xf>
    <xf numFmtId="0" fontId="25" fillId="5" borderId="14" xfId="0" applyFont="1" applyFill="1" applyBorder="1" applyAlignment="1">
      <alignment horizontal="center" vertical="center" wrapText="1"/>
    </xf>
    <xf numFmtId="0" fontId="18" fillId="0" borderId="12" xfId="0" applyFont="1" applyBorder="1" applyAlignment="1">
      <alignment vertical="center" wrapText="1"/>
    </xf>
    <xf numFmtId="0" fontId="18" fillId="0" borderId="14" xfId="0" applyFont="1" applyBorder="1" applyAlignment="1">
      <alignment vertical="center" wrapText="1"/>
    </xf>
    <xf numFmtId="0" fontId="18" fillId="0" borderId="13" xfId="0" applyFont="1" applyBorder="1" applyAlignment="1">
      <alignment vertical="center" wrapText="1"/>
    </xf>
    <xf numFmtId="0" fontId="21" fillId="5" borderId="21"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19" xfId="0" applyFont="1" applyFill="1" applyBorder="1" applyAlignment="1">
      <alignment horizontal="center" vertical="center" wrapText="1"/>
    </xf>
    <xf numFmtId="0" fontId="21" fillId="5" borderId="21" xfId="0" applyFont="1" applyFill="1" applyBorder="1" applyAlignment="1">
      <alignment horizontal="left" vertical="center" wrapText="1" indent="1"/>
    </xf>
    <xf numFmtId="0" fontId="21" fillId="5" borderId="24" xfId="0" applyFont="1" applyFill="1" applyBorder="1" applyAlignment="1">
      <alignment horizontal="left" vertical="center" wrapText="1" indent="1"/>
    </xf>
    <xf numFmtId="0" fontId="21" fillId="5" borderId="22" xfId="0" applyFont="1" applyFill="1" applyBorder="1" applyAlignment="1">
      <alignment horizontal="left" vertical="center" wrapText="1" indent="1"/>
    </xf>
    <xf numFmtId="0" fontId="21" fillId="5" borderId="23" xfId="0" applyFont="1" applyFill="1" applyBorder="1" applyAlignment="1">
      <alignment horizontal="left" vertical="center" wrapText="1" indent="1"/>
    </xf>
    <xf numFmtId="0" fontId="21" fillId="5" borderId="17" xfId="0" applyFont="1" applyFill="1" applyBorder="1" applyAlignment="1">
      <alignment horizontal="left" vertical="center" wrapText="1" indent="1"/>
    </xf>
    <xf numFmtId="0" fontId="21" fillId="5" borderId="16" xfId="0" applyFont="1" applyFill="1" applyBorder="1" applyAlignment="1">
      <alignment horizontal="left" vertical="center" wrapText="1" indent="1"/>
    </xf>
    <xf numFmtId="0" fontId="17" fillId="5" borderId="25" xfId="0" applyFont="1" applyFill="1" applyBorder="1" applyAlignment="1">
      <alignment horizontal="left" vertical="center" wrapText="1" indent="1"/>
    </xf>
    <xf numFmtId="0" fontId="17" fillId="5" borderId="0" xfId="0" applyFont="1" applyFill="1" applyAlignment="1">
      <alignment horizontal="left" vertical="center" wrapText="1" indent="1"/>
    </xf>
    <xf numFmtId="0" fontId="17" fillId="5" borderId="19" xfId="0" applyFont="1" applyFill="1" applyBorder="1" applyAlignment="1">
      <alignment horizontal="left" vertical="center" wrapText="1" indent="1"/>
    </xf>
    <xf numFmtId="0" fontId="17" fillId="5" borderId="23" xfId="0" applyFont="1" applyFill="1" applyBorder="1" applyAlignment="1">
      <alignment horizontal="left" vertical="center" wrapText="1" indent="1"/>
    </xf>
    <xf numFmtId="0" fontId="17" fillId="5" borderId="17" xfId="0" applyFont="1" applyFill="1" applyBorder="1" applyAlignment="1">
      <alignment horizontal="left" vertical="center" wrapText="1" indent="1"/>
    </xf>
    <xf numFmtId="0" fontId="17" fillId="5" borderId="16" xfId="0" applyFont="1" applyFill="1" applyBorder="1" applyAlignment="1">
      <alignment horizontal="left" vertical="center" wrapText="1" indent="1"/>
    </xf>
    <xf numFmtId="0" fontId="25" fillId="5" borderId="12" xfId="0" applyFont="1" applyFill="1" applyBorder="1" applyAlignment="1">
      <alignment horizontal="left" vertical="center" wrapText="1" indent="3"/>
    </xf>
    <xf numFmtId="0" fontId="25" fillId="5" borderId="14" xfId="0" applyFont="1" applyFill="1" applyBorder="1" applyAlignment="1">
      <alignment horizontal="left" vertical="center" wrapText="1" indent="3"/>
    </xf>
    <xf numFmtId="0" fontId="25" fillId="5" borderId="13" xfId="0" applyFont="1" applyFill="1" applyBorder="1" applyAlignment="1">
      <alignment horizontal="left" vertical="center" wrapText="1" indent="3"/>
    </xf>
    <xf numFmtId="0" fontId="21" fillId="5" borderId="12" xfId="0" applyFont="1" applyFill="1" applyBorder="1" applyAlignment="1">
      <alignment horizontal="left" vertical="center" wrapText="1" indent="1"/>
    </xf>
    <xf numFmtId="0" fontId="21" fillId="5" borderId="13" xfId="0" applyFont="1" applyFill="1" applyBorder="1" applyAlignment="1">
      <alignment horizontal="left" vertical="center" wrapText="1" indent="1"/>
    </xf>
    <xf numFmtId="0" fontId="25" fillId="5" borderId="12" xfId="0" applyFont="1" applyFill="1" applyBorder="1" applyAlignment="1">
      <alignment horizontal="right" vertical="center" wrapText="1"/>
    </xf>
    <xf numFmtId="0" fontId="25" fillId="5" borderId="14" xfId="0" applyFont="1" applyFill="1" applyBorder="1" applyAlignment="1">
      <alignment horizontal="right" vertical="center" wrapText="1"/>
    </xf>
    <xf numFmtId="0" fontId="25" fillId="5" borderId="13" xfId="0" applyFont="1" applyFill="1" applyBorder="1" applyAlignment="1">
      <alignment horizontal="right" vertical="center" wrapText="1"/>
    </xf>
    <xf numFmtId="0" fontId="21" fillId="5" borderId="14" xfId="0" applyFont="1" applyFill="1" applyBorder="1" applyAlignment="1">
      <alignment horizontal="left" vertical="center" wrapText="1" indent="4"/>
    </xf>
    <xf numFmtId="0" fontId="21" fillId="5" borderId="25" xfId="0" applyFont="1" applyFill="1" applyBorder="1" applyAlignment="1">
      <alignment horizontal="left" vertical="center" wrapText="1" indent="1"/>
    </xf>
    <xf numFmtId="0" fontId="21" fillId="5" borderId="19" xfId="0" applyFont="1" applyFill="1" applyBorder="1" applyAlignment="1">
      <alignment horizontal="left" vertical="center" wrapText="1" indent="1"/>
    </xf>
    <xf numFmtId="0" fontId="28" fillId="0" borderId="12" xfId="0" applyFont="1" applyBorder="1" applyAlignment="1">
      <alignment horizontal="left" vertical="center" wrapText="1" indent="1"/>
    </xf>
    <xf numFmtId="0" fontId="28" fillId="0" borderId="14" xfId="0" applyFont="1" applyBorder="1" applyAlignment="1">
      <alignment horizontal="left" vertical="center" wrapText="1" indent="1"/>
    </xf>
    <xf numFmtId="0" fontId="28" fillId="0" borderId="13" xfId="0" applyFont="1" applyBorder="1" applyAlignment="1">
      <alignment horizontal="left" vertical="center" wrapText="1" indent="1"/>
    </xf>
    <xf numFmtId="0" fontId="28" fillId="0" borderId="12" xfId="0" applyFont="1" applyBorder="1" applyAlignment="1">
      <alignment vertical="center" wrapText="1"/>
    </xf>
    <xf numFmtId="0" fontId="28" fillId="0" borderId="14" xfId="0" applyFont="1" applyBorder="1" applyAlignment="1">
      <alignment vertical="center" wrapText="1"/>
    </xf>
    <xf numFmtId="0" fontId="28" fillId="0" borderId="13" xfId="0" applyFont="1" applyBorder="1" applyAlignment="1">
      <alignment vertical="center" wrapText="1"/>
    </xf>
    <xf numFmtId="0" fontId="21" fillId="5" borderId="0" xfId="0" applyFont="1" applyFill="1" applyBorder="1" applyAlignment="1">
      <alignment horizontal="left" vertical="center" wrapText="1" indent="1"/>
    </xf>
    <xf numFmtId="0" fontId="21" fillId="5" borderId="21" xfId="0" applyFont="1" applyFill="1" applyBorder="1" applyAlignment="1">
      <alignment horizontal="left" vertical="center" wrapText="1" indent="2"/>
    </xf>
    <xf numFmtId="0" fontId="21" fillId="5" borderId="24" xfId="0" applyFont="1" applyFill="1" applyBorder="1" applyAlignment="1">
      <alignment horizontal="left" vertical="center" wrapText="1" indent="2"/>
    </xf>
    <xf numFmtId="0" fontId="21" fillId="5" borderId="22" xfId="0" applyFont="1" applyFill="1" applyBorder="1" applyAlignment="1">
      <alignment horizontal="left" vertical="center" wrapText="1" indent="2"/>
    </xf>
    <xf numFmtId="0" fontId="21" fillId="5" borderId="25" xfId="0" applyFont="1" applyFill="1" applyBorder="1" applyAlignment="1">
      <alignment horizontal="left" vertical="center" wrapText="1" indent="2"/>
    </xf>
    <xf numFmtId="0" fontId="21" fillId="5" borderId="0" xfId="0" applyFont="1" applyFill="1" applyAlignment="1">
      <alignment horizontal="left" vertical="center" wrapText="1" indent="2"/>
    </xf>
    <xf numFmtId="0" fontId="21" fillId="5" borderId="19" xfId="0" applyFont="1" applyFill="1" applyBorder="1" applyAlignment="1">
      <alignment horizontal="left" vertical="center" wrapText="1" indent="2"/>
    </xf>
    <xf numFmtId="0" fontId="0" fillId="5" borderId="23"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21" fillId="5" borderId="21" xfId="0" applyFont="1" applyFill="1" applyBorder="1" applyAlignment="1">
      <alignment horizontal="left" vertical="center" wrapText="1" indent="3"/>
    </xf>
    <xf numFmtId="0" fontId="21" fillId="5" borderId="24" xfId="0" applyFont="1" applyFill="1" applyBorder="1" applyAlignment="1">
      <alignment horizontal="left" vertical="center" wrapText="1" indent="3"/>
    </xf>
    <xf numFmtId="0" fontId="21" fillId="5" borderId="22" xfId="0" applyFont="1" applyFill="1" applyBorder="1" applyAlignment="1">
      <alignment horizontal="left" vertical="center" wrapText="1" indent="3"/>
    </xf>
    <xf numFmtId="0" fontId="21" fillId="5" borderId="25" xfId="0" applyFont="1" applyFill="1" applyBorder="1" applyAlignment="1">
      <alignment horizontal="left" vertical="center" wrapText="1" indent="3"/>
    </xf>
    <xf numFmtId="0" fontId="21" fillId="5" borderId="0" xfId="0" applyFont="1" applyFill="1" applyAlignment="1">
      <alignment horizontal="left" vertical="center" wrapText="1" indent="3"/>
    </xf>
    <xf numFmtId="0" fontId="21" fillId="5" borderId="19" xfId="0" applyFont="1" applyFill="1" applyBorder="1" applyAlignment="1">
      <alignment horizontal="left" vertical="center" wrapText="1" indent="3"/>
    </xf>
    <xf numFmtId="0" fontId="21" fillId="5" borderId="23" xfId="0" applyFont="1" applyFill="1" applyBorder="1" applyAlignment="1">
      <alignment horizontal="left" vertical="center" wrapText="1" indent="3"/>
    </xf>
    <xf numFmtId="0" fontId="21" fillId="5" borderId="17" xfId="0" applyFont="1" applyFill="1" applyBorder="1" applyAlignment="1">
      <alignment horizontal="left" vertical="center" wrapText="1" indent="3"/>
    </xf>
    <xf numFmtId="0" fontId="21" fillId="5" borderId="16" xfId="0" applyFont="1" applyFill="1" applyBorder="1" applyAlignment="1">
      <alignment horizontal="left" vertical="center" wrapText="1" indent="3"/>
    </xf>
    <xf numFmtId="0" fontId="21" fillId="5" borderId="23"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17" fillId="5" borderId="12" xfId="0" applyFont="1" applyFill="1" applyBorder="1" applyAlignment="1">
      <alignment horizontal="left" vertical="center" wrapText="1" indent="1"/>
    </xf>
    <xf numFmtId="0" fontId="17" fillId="5" borderId="14" xfId="0" applyFont="1" applyFill="1" applyBorder="1" applyAlignment="1">
      <alignment horizontal="left" vertical="center" wrapText="1" indent="1"/>
    </xf>
    <xf numFmtId="0" fontId="17" fillId="5" borderId="13" xfId="0" applyFont="1" applyFill="1" applyBorder="1" applyAlignment="1">
      <alignment horizontal="left" vertical="center" wrapText="1" indent="1"/>
    </xf>
    <xf numFmtId="0" fontId="17" fillId="5" borderId="12" xfId="0" applyFont="1" applyFill="1" applyBorder="1" applyAlignment="1">
      <alignment horizontal="left" vertical="center" wrapText="1" indent="8"/>
    </xf>
    <xf numFmtId="0" fontId="17" fillId="5" borderId="14" xfId="0" applyFont="1" applyFill="1" applyBorder="1" applyAlignment="1">
      <alignment horizontal="left" vertical="center" wrapText="1" indent="8"/>
    </xf>
    <xf numFmtId="0" fontId="17" fillId="5" borderId="13" xfId="0" applyFont="1" applyFill="1" applyBorder="1" applyAlignment="1">
      <alignment horizontal="left" vertical="center" wrapText="1" indent="8"/>
    </xf>
    <xf numFmtId="0" fontId="17" fillId="5" borderId="12"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2" xfId="0" applyFont="1" applyFill="1" applyBorder="1" applyAlignment="1">
      <alignment horizontal="left" vertical="center" wrapText="1" indent="5"/>
    </xf>
    <xf numFmtId="0" fontId="17" fillId="5" borderId="14" xfId="0" applyFont="1" applyFill="1" applyBorder="1" applyAlignment="1">
      <alignment horizontal="left" vertical="center" wrapText="1" indent="5"/>
    </xf>
    <xf numFmtId="0" fontId="17" fillId="5" borderId="13" xfId="0" applyFont="1" applyFill="1" applyBorder="1" applyAlignment="1">
      <alignment horizontal="left" vertical="center" wrapText="1" indent="5"/>
    </xf>
    <xf numFmtId="0" fontId="21" fillId="5" borderId="0" xfId="0" applyFont="1" applyFill="1" applyBorder="1" applyAlignment="1">
      <alignment vertical="center" wrapText="1"/>
    </xf>
    <xf numFmtId="0" fontId="21" fillId="5" borderId="21" xfId="0" applyFont="1" applyFill="1" applyBorder="1" applyAlignment="1">
      <alignment horizontal="left" vertical="center" wrapText="1" indent="5"/>
    </xf>
    <xf numFmtId="0" fontId="21" fillId="5" borderId="24" xfId="0" applyFont="1" applyFill="1" applyBorder="1" applyAlignment="1">
      <alignment horizontal="left" vertical="center" wrapText="1" indent="5"/>
    </xf>
    <xf numFmtId="0" fontId="21" fillId="5" borderId="22" xfId="0" applyFont="1" applyFill="1" applyBorder="1" applyAlignment="1">
      <alignment horizontal="left" vertical="center" wrapText="1" indent="5"/>
    </xf>
    <xf numFmtId="0" fontId="21" fillId="5" borderId="25" xfId="0" applyFont="1" applyFill="1" applyBorder="1" applyAlignment="1">
      <alignment horizontal="left" vertical="center" wrapText="1" indent="5"/>
    </xf>
    <xf numFmtId="0" fontId="21" fillId="5" borderId="0" xfId="0" applyFont="1" applyFill="1" applyAlignment="1">
      <alignment horizontal="left" vertical="center" wrapText="1" indent="5"/>
    </xf>
    <xf numFmtId="0" fontId="21" fillId="5" borderId="19" xfId="0" applyFont="1" applyFill="1" applyBorder="1" applyAlignment="1">
      <alignment horizontal="left" vertical="center" wrapText="1" indent="5"/>
    </xf>
    <xf numFmtId="0" fontId="21" fillId="5" borderId="23" xfId="0" applyFont="1" applyFill="1" applyBorder="1" applyAlignment="1">
      <alignment horizontal="left" vertical="center" wrapText="1" indent="5"/>
    </xf>
    <xf numFmtId="0" fontId="21" fillId="5" borderId="17" xfId="0" applyFont="1" applyFill="1" applyBorder="1" applyAlignment="1">
      <alignment horizontal="left" vertical="center" wrapText="1" indent="5"/>
    </xf>
    <xf numFmtId="0" fontId="21" fillId="5" borderId="16" xfId="0" applyFont="1" applyFill="1" applyBorder="1" applyAlignment="1">
      <alignment horizontal="left" vertical="center" wrapText="1" indent="5"/>
    </xf>
    <xf numFmtId="0" fontId="28" fillId="5" borderId="21" xfId="0" applyFont="1" applyFill="1" applyBorder="1" applyAlignment="1">
      <alignment horizontal="left" vertical="center" wrapText="1" indent="1"/>
    </xf>
    <xf numFmtId="0" fontId="28" fillId="5" borderId="24" xfId="0" applyFont="1" applyFill="1" applyBorder="1" applyAlignment="1">
      <alignment horizontal="left" vertical="center" wrapText="1" indent="1"/>
    </xf>
    <xf numFmtId="0" fontId="28" fillId="5" borderId="22" xfId="0" applyFont="1" applyFill="1" applyBorder="1" applyAlignment="1">
      <alignment horizontal="left" vertical="center" wrapText="1" indent="1"/>
    </xf>
    <xf numFmtId="0" fontId="28" fillId="5" borderId="25" xfId="0" applyFont="1" applyFill="1" applyBorder="1" applyAlignment="1">
      <alignment horizontal="left" vertical="center" wrapText="1" indent="1"/>
    </xf>
    <xf numFmtId="0" fontId="28" fillId="5" borderId="0" xfId="0" applyFont="1" applyFill="1" applyBorder="1" applyAlignment="1">
      <alignment horizontal="left" vertical="center" wrapText="1" indent="1"/>
    </xf>
    <xf numFmtId="0" fontId="28" fillId="5" borderId="19" xfId="0" applyFont="1" applyFill="1" applyBorder="1" applyAlignment="1">
      <alignment horizontal="left" vertical="center" wrapText="1" indent="1"/>
    </xf>
    <xf numFmtId="0" fontId="28" fillId="5" borderId="23" xfId="0" applyFont="1" applyFill="1" applyBorder="1" applyAlignment="1">
      <alignment horizontal="left" vertical="center" wrapText="1" indent="1"/>
    </xf>
    <xf numFmtId="0" fontId="28" fillId="5" borderId="17" xfId="0" applyFont="1" applyFill="1" applyBorder="1" applyAlignment="1">
      <alignment horizontal="left" vertical="center" wrapText="1" indent="1"/>
    </xf>
    <xf numFmtId="0" fontId="28" fillId="5" borderId="16" xfId="0" applyFont="1" applyFill="1" applyBorder="1" applyAlignment="1">
      <alignment horizontal="left" vertical="center" wrapText="1" indent="1"/>
    </xf>
    <xf numFmtId="0" fontId="28" fillId="5" borderId="21" xfId="0" applyFont="1" applyFill="1" applyBorder="1" applyAlignment="1">
      <alignment vertical="center" wrapText="1"/>
    </xf>
    <xf numFmtId="0" fontId="28" fillId="5" borderId="24" xfId="0" applyFont="1" applyFill="1" applyBorder="1" applyAlignment="1">
      <alignment vertical="center" wrapText="1"/>
    </xf>
    <xf numFmtId="0" fontId="28" fillId="5" borderId="22" xfId="0" applyFont="1" applyFill="1" applyBorder="1" applyAlignment="1">
      <alignment vertical="center" wrapText="1"/>
    </xf>
    <xf numFmtId="0" fontId="28" fillId="5" borderId="25" xfId="0" applyFont="1" applyFill="1" applyBorder="1" applyAlignment="1">
      <alignment vertical="center" wrapText="1"/>
    </xf>
    <xf numFmtId="0" fontId="28" fillId="5" borderId="0" xfId="0" applyFont="1" applyFill="1" applyAlignment="1">
      <alignment vertical="center" wrapText="1"/>
    </xf>
    <xf numFmtId="0" fontId="28" fillId="5" borderId="19" xfId="0" applyFont="1" applyFill="1" applyBorder="1" applyAlignment="1">
      <alignment vertical="center" wrapText="1"/>
    </xf>
    <xf numFmtId="0" fontId="28" fillId="5" borderId="23" xfId="0" applyFont="1" applyFill="1" applyBorder="1" applyAlignment="1">
      <alignment vertical="center" wrapText="1"/>
    </xf>
    <xf numFmtId="0" fontId="28" fillId="5" borderId="17" xfId="0" applyFont="1" applyFill="1" applyBorder="1" applyAlignment="1">
      <alignment vertical="center" wrapText="1"/>
    </xf>
    <xf numFmtId="0" fontId="28" fillId="5" borderId="16" xfId="0" applyFont="1" applyFill="1" applyBorder="1" applyAlignment="1">
      <alignment vertical="center" wrapText="1"/>
    </xf>
    <xf numFmtId="0" fontId="21" fillId="5" borderId="23" xfId="0" applyFont="1" applyFill="1" applyBorder="1" applyAlignment="1">
      <alignment horizontal="left" vertical="center" wrapText="1" indent="2"/>
    </xf>
    <xf numFmtId="0" fontId="21" fillId="5" borderId="17" xfId="0" applyFont="1" applyFill="1" applyBorder="1" applyAlignment="1">
      <alignment horizontal="left" vertical="center" wrapText="1" indent="2"/>
    </xf>
    <xf numFmtId="0" fontId="21" fillId="5" borderId="16" xfId="0" applyFont="1" applyFill="1" applyBorder="1" applyAlignment="1">
      <alignment horizontal="left" vertical="center" wrapText="1" indent="2"/>
    </xf>
    <xf numFmtId="0" fontId="21" fillId="5" borderId="21" xfId="0" applyFont="1" applyFill="1" applyBorder="1" applyAlignment="1">
      <alignment horizontal="left" vertical="center" wrapText="1" indent="4"/>
    </xf>
    <xf numFmtId="0" fontId="21" fillId="5" borderId="22" xfId="0" applyFont="1" applyFill="1" applyBorder="1" applyAlignment="1">
      <alignment horizontal="left" vertical="center" wrapText="1" indent="4"/>
    </xf>
    <xf numFmtId="0" fontId="21" fillId="5" borderId="23" xfId="0" applyFont="1" applyFill="1" applyBorder="1" applyAlignment="1">
      <alignment horizontal="left" vertical="center" wrapText="1" indent="4"/>
    </xf>
    <xf numFmtId="0" fontId="21" fillId="5" borderId="16" xfId="0" applyFont="1" applyFill="1" applyBorder="1" applyAlignment="1">
      <alignment horizontal="left" vertical="center" wrapText="1" indent="4"/>
    </xf>
    <xf numFmtId="0" fontId="21" fillId="5" borderId="14" xfId="0" applyFont="1" applyFill="1" applyBorder="1" applyAlignment="1">
      <alignment horizontal="left" vertical="center" wrapText="1" indent="1"/>
    </xf>
    <xf numFmtId="0" fontId="28" fillId="5" borderId="12" xfId="0" applyFont="1" applyFill="1" applyBorder="1" applyAlignment="1">
      <alignment horizontal="left" vertical="center" wrapText="1" indent="1"/>
    </xf>
    <xf numFmtId="0" fontId="28" fillId="5" borderId="13" xfId="0" applyFont="1" applyFill="1" applyBorder="1" applyAlignment="1">
      <alignment horizontal="left" vertical="center" wrapText="1" indent="1"/>
    </xf>
    <xf numFmtId="0" fontId="28" fillId="5" borderId="12" xfId="0" applyFont="1" applyFill="1" applyBorder="1" applyAlignment="1">
      <alignment vertical="center" wrapText="1"/>
    </xf>
    <xf numFmtId="0" fontId="28" fillId="5" borderId="14" xfId="0" applyFont="1" applyFill="1" applyBorder="1" applyAlignment="1">
      <alignment vertical="center" wrapText="1"/>
    </xf>
    <xf numFmtId="0" fontId="28" fillId="5" borderId="13" xfId="0" applyFont="1" applyFill="1" applyBorder="1" applyAlignment="1">
      <alignment vertical="center" wrapText="1"/>
    </xf>
    <xf numFmtId="0" fontId="21" fillId="5" borderId="21" xfId="0" applyFont="1" applyFill="1" applyBorder="1" applyAlignment="1">
      <alignment horizontal="left" vertical="center" wrapText="1" indent="10"/>
    </xf>
    <xf numFmtId="0" fontId="21" fillId="5" borderId="24" xfId="0" applyFont="1" applyFill="1" applyBorder="1" applyAlignment="1">
      <alignment horizontal="left" vertical="center" wrapText="1" indent="10"/>
    </xf>
    <xf numFmtId="0" fontId="21" fillId="5" borderId="22" xfId="0" applyFont="1" applyFill="1" applyBorder="1" applyAlignment="1">
      <alignment horizontal="left" vertical="center" wrapText="1" indent="10"/>
    </xf>
    <xf numFmtId="0" fontId="21" fillId="5" borderId="25" xfId="0" applyFont="1" applyFill="1" applyBorder="1" applyAlignment="1">
      <alignment horizontal="left" vertical="center" wrapText="1" indent="10"/>
    </xf>
    <xf numFmtId="0" fontId="21" fillId="5" borderId="0" xfId="0" applyFont="1" applyFill="1" applyAlignment="1">
      <alignment horizontal="left" vertical="center" wrapText="1" indent="10"/>
    </xf>
    <xf numFmtId="0" fontId="21" fillId="5" borderId="19" xfId="0" applyFont="1" applyFill="1" applyBorder="1" applyAlignment="1">
      <alignment horizontal="left" vertical="center" wrapText="1" indent="10"/>
    </xf>
    <xf numFmtId="0" fontId="21" fillId="5" borderId="23" xfId="0" applyFont="1" applyFill="1" applyBorder="1" applyAlignment="1">
      <alignment horizontal="left" vertical="center" wrapText="1" indent="10"/>
    </xf>
    <xf numFmtId="0" fontId="21" fillId="5" borderId="17" xfId="0" applyFont="1" applyFill="1" applyBorder="1" applyAlignment="1">
      <alignment horizontal="left" vertical="center" wrapText="1" indent="10"/>
    </xf>
    <xf numFmtId="0" fontId="21" fillId="5" borderId="16" xfId="0" applyFont="1" applyFill="1" applyBorder="1" applyAlignment="1">
      <alignment horizontal="left" vertical="center" wrapText="1" indent="10"/>
    </xf>
    <xf numFmtId="0" fontId="21" fillId="5" borderId="12" xfId="0" applyFont="1" applyFill="1" applyBorder="1" applyAlignment="1">
      <alignment horizontal="left" vertical="center" wrapText="1" indent="2"/>
    </xf>
    <xf numFmtId="0" fontId="21" fillId="5" borderId="14" xfId="0" applyFont="1" applyFill="1" applyBorder="1" applyAlignment="1">
      <alignment horizontal="left" vertical="center" wrapText="1" indent="2"/>
    </xf>
    <xf numFmtId="0" fontId="21" fillId="5" borderId="13" xfId="0" applyFont="1" applyFill="1" applyBorder="1" applyAlignment="1">
      <alignment horizontal="left" vertical="center" wrapText="1" indent="2"/>
    </xf>
    <xf numFmtId="0" fontId="20" fillId="5" borderId="20" xfId="0" applyFont="1" applyFill="1" applyBorder="1" applyAlignment="1">
      <alignment vertical="center" wrapText="1"/>
    </xf>
    <xf numFmtId="0" fontId="20" fillId="5" borderId="15" xfId="0" applyFont="1" applyFill="1" applyBorder="1" applyAlignment="1">
      <alignment vertical="center" wrapText="1"/>
    </xf>
    <xf numFmtId="0" fontId="20" fillId="5" borderId="21" xfId="0" applyFont="1" applyFill="1" applyBorder="1" applyAlignment="1">
      <alignment horizontal="left" vertical="center" wrapText="1" indent="1"/>
    </xf>
    <xf numFmtId="0" fontId="20" fillId="5" borderId="24" xfId="0" applyFont="1" applyFill="1" applyBorder="1" applyAlignment="1">
      <alignment horizontal="left" vertical="center" wrapText="1" indent="1"/>
    </xf>
    <xf numFmtId="0" fontId="20" fillId="5" borderId="22" xfId="0" applyFont="1" applyFill="1" applyBorder="1" applyAlignment="1">
      <alignment horizontal="left" vertical="center" wrapText="1" indent="1"/>
    </xf>
    <xf numFmtId="0" fontId="20" fillId="5" borderId="23" xfId="0" applyFont="1" applyFill="1" applyBorder="1" applyAlignment="1">
      <alignment horizontal="left" vertical="center" wrapText="1" indent="1"/>
    </xf>
    <xf numFmtId="0" fontId="20" fillId="5" borderId="17" xfId="0" applyFont="1" applyFill="1" applyBorder="1" applyAlignment="1">
      <alignment horizontal="left" vertical="center" wrapText="1" indent="1"/>
    </xf>
    <xf numFmtId="0" fontId="20" fillId="5" borderId="16" xfId="0" applyFont="1" applyFill="1" applyBorder="1" applyAlignment="1">
      <alignment horizontal="left" vertical="center" wrapText="1" indent="1"/>
    </xf>
    <xf numFmtId="0" fontId="20" fillId="5" borderId="21" xfId="0" applyFont="1" applyFill="1" applyBorder="1" applyAlignment="1">
      <alignment horizontal="left" vertical="center" wrapText="1" indent="2"/>
    </xf>
    <xf numFmtId="0" fontId="20" fillId="5" borderId="24" xfId="0" applyFont="1" applyFill="1" applyBorder="1" applyAlignment="1">
      <alignment horizontal="left" vertical="center" wrapText="1" indent="2"/>
    </xf>
    <xf numFmtId="0" fontId="20" fillId="5" borderId="22" xfId="0" applyFont="1" applyFill="1" applyBorder="1" applyAlignment="1">
      <alignment horizontal="left" vertical="center" wrapText="1" indent="2"/>
    </xf>
    <xf numFmtId="0" fontId="20" fillId="5" borderId="23" xfId="0" applyFont="1" applyFill="1" applyBorder="1" applyAlignment="1">
      <alignment horizontal="left" vertical="center" wrapText="1" indent="2"/>
    </xf>
    <xf numFmtId="0" fontId="20" fillId="5" borderId="17" xfId="0" applyFont="1" applyFill="1" applyBorder="1" applyAlignment="1">
      <alignment horizontal="left" vertical="center" wrapText="1" indent="2"/>
    </xf>
    <xf numFmtId="0" fontId="20" fillId="5" borderId="16" xfId="0" applyFont="1" applyFill="1" applyBorder="1" applyAlignment="1">
      <alignment horizontal="left" vertical="center" wrapText="1" indent="2"/>
    </xf>
    <xf numFmtId="0" fontId="24" fillId="5" borderId="12" xfId="0" applyFont="1" applyFill="1" applyBorder="1" applyAlignment="1">
      <alignment vertical="center" wrapText="1"/>
    </xf>
    <xf numFmtId="0" fontId="24" fillId="5" borderId="14" xfId="0" applyFont="1" applyFill="1" applyBorder="1" applyAlignment="1">
      <alignment vertical="center" wrapText="1"/>
    </xf>
    <xf numFmtId="0" fontId="24" fillId="5" borderId="13" xfId="0" applyFont="1" applyFill="1" applyBorder="1" applyAlignment="1">
      <alignment vertical="center" wrapText="1"/>
    </xf>
    <xf numFmtId="0" fontId="20" fillId="5" borderId="12" xfId="0" applyFont="1" applyFill="1" applyBorder="1" applyAlignment="1">
      <alignment horizontal="left" vertical="center" wrapText="1" indent="5"/>
    </xf>
    <xf numFmtId="0" fontId="20" fillId="5" borderId="14" xfId="0" applyFont="1" applyFill="1" applyBorder="1" applyAlignment="1">
      <alignment horizontal="left" vertical="center" wrapText="1" indent="5"/>
    </xf>
    <xf numFmtId="0" fontId="20" fillId="5" borderId="13" xfId="0" applyFont="1" applyFill="1" applyBorder="1" applyAlignment="1">
      <alignment horizontal="left" vertical="center" wrapText="1" indent="5"/>
    </xf>
    <xf numFmtId="0" fontId="20" fillId="5" borderId="12" xfId="0" applyFont="1" applyFill="1" applyBorder="1" applyAlignment="1">
      <alignment horizontal="left" vertical="center" wrapText="1" indent="10"/>
    </xf>
    <xf numFmtId="0" fontId="20" fillId="5" borderId="14" xfId="0" applyFont="1" applyFill="1" applyBorder="1" applyAlignment="1">
      <alignment horizontal="left" vertical="center" wrapText="1" indent="10"/>
    </xf>
    <xf numFmtId="0" fontId="20" fillId="5" borderId="13" xfId="0" applyFont="1" applyFill="1" applyBorder="1" applyAlignment="1">
      <alignment horizontal="left" vertical="center" wrapText="1" indent="10"/>
    </xf>
    <xf numFmtId="0" fontId="29" fillId="5" borderId="12" xfId="0" applyFont="1" applyFill="1" applyBorder="1" applyAlignment="1">
      <alignment horizontal="left" vertical="center" wrapText="1" indent="5"/>
    </xf>
    <xf numFmtId="0" fontId="29" fillId="5" borderId="14" xfId="0" applyFont="1" applyFill="1" applyBorder="1" applyAlignment="1">
      <alignment horizontal="left" vertical="center" wrapText="1" indent="5"/>
    </xf>
    <xf numFmtId="0" fontId="29" fillId="5" borderId="13" xfId="0" applyFont="1" applyFill="1" applyBorder="1" applyAlignment="1">
      <alignment horizontal="left" vertical="center" wrapText="1" indent="5"/>
    </xf>
    <xf numFmtId="0" fontId="29" fillId="5" borderId="12" xfId="0" applyFont="1" applyFill="1" applyBorder="1" applyAlignment="1">
      <alignment horizontal="left" vertical="center" wrapText="1" indent="10"/>
    </xf>
    <xf numFmtId="0" fontId="29" fillId="5" borderId="14" xfId="0" applyFont="1" applyFill="1" applyBorder="1" applyAlignment="1">
      <alignment horizontal="left" vertical="center" wrapText="1" indent="10"/>
    </xf>
    <xf numFmtId="0" fontId="29" fillId="5" borderId="13" xfId="0" applyFont="1" applyFill="1" applyBorder="1" applyAlignment="1">
      <alignment horizontal="left" vertical="center" wrapText="1" indent="10"/>
    </xf>
    <xf numFmtId="0" fontId="20" fillId="5" borderId="18" xfId="0" applyFont="1" applyFill="1" applyBorder="1" applyAlignment="1">
      <alignment vertical="center" wrapText="1"/>
    </xf>
    <xf numFmtId="0" fontId="29" fillId="5" borderId="21" xfId="0" applyFont="1" applyFill="1" applyBorder="1" applyAlignment="1">
      <alignment vertical="center" wrapText="1"/>
    </xf>
    <xf numFmtId="0" fontId="29" fillId="5" borderId="24" xfId="0" applyFont="1" applyFill="1" applyBorder="1" applyAlignment="1">
      <alignment vertical="center" wrapText="1"/>
    </xf>
    <xf numFmtId="0" fontId="29" fillId="5" borderId="22" xfId="0" applyFont="1" applyFill="1" applyBorder="1" applyAlignment="1">
      <alignment vertical="center" wrapText="1"/>
    </xf>
    <xf numFmtId="0" fontId="29" fillId="5" borderId="25" xfId="0" applyFont="1" applyFill="1" applyBorder="1" applyAlignment="1">
      <alignment vertical="center" wrapText="1"/>
    </xf>
    <xf numFmtId="0" fontId="29" fillId="5" borderId="0" xfId="0" applyFont="1" applyFill="1" applyAlignment="1">
      <alignment vertical="center" wrapText="1"/>
    </xf>
    <xf numFmtId="0" fontId="29" fillId="5" borderId="19" xfId="0" applyFont="1" applyFill="1" applyBorder="1" applyAlignment="1">
      <alignment vertical="center" wrapText="1"/>
    </xf>
    <xf numFmtId="0" fontId="29" fillId="5" borderId="23" xfId="0" applyFont="1" applyFill="1" applyBorder="1" applyAlignment="1">
      <alignment vertical="center" wrapText="1"/>
    </xf>
    <xf numFmtId="0" fontId="29" fillId="5" borderId="17" xfId="0" applyFont="1" applyFill="1" applyBorder="1" applyAlignment="1">
      <alignment vertical="center" wrapText="1"/>
    </xf>
    <xf numFmtId="0" fontId="29" fillId="5" borderId="16" xfId="0" applyFont="1" applyFill="1" applyBorder="1" applyAlignment="1">
      <alignment vertical="center" wrapText="1"/>
    </xf>
    <xf numFmtId="0" fontId="20" fillId="5" borderId="26" xfId="0" applyFont="1" applyFill="1" applyBorder="1" applyAlignment="1">
      <alignment vertical="center" wrapText="1"/>
    </xf>
    <xf numFmtId="0" fontId="20" fillId="5" borderId="28" xfId="0" applyFont="1" applyFill="1" applyBorder="1" applyAlignment="1">
      <alignment vertical="center" wrapText="1"/>
    </xf>
    <xf numFmtId="0" fontId="20" fillId="5" borderId="27" xfId="0" applyFont="1" applyFill="1" applyBorder="1" applyAlignment="1">
      <alignment vertical="center" wrapText="1"/>
    </xf>
    <xf numFmtId="0" fontId="20" fillId="5" borderId="29" xfId="0" applyFont="1" applyFill="1" applyBorder="1" applyAlignment="1">
      <alignment vertical="center" wrapText="1"/>
    </xf>
    <xf numFmtId="0" fontId="20" fillId="5" borderId="30" xfId="0" applyFont="1" applyFill="1" applyBorder="1" applyAlignment="1">
      <alignment vertical="center" wrapText="1"/>
    </xf>
    <xf numFmtId="0" fontId="16" fillId="0" borderId="25" xfId="0" applyFont="1" applyBorder="1" applyAlignment="1">
      <alignment vertical="center" wrapText="1"/>
    </xf>
    <xf numFmtId="0" fontId="0" fillId="5" borderId="25" xfId="0" applyFill="1" applyBorder="1" applyAlignment="1">
      <alignment vertical="top" wrapText="1"/>
    </xf>
    <xf numFmtId="0" fontId="0" fillId="5" borderId="0" xfId="0" applyFill="1" applyAlignment="1">
      <alignment vertical="top" wrapText="1"/>
    </xf>
    <xf numFmtId="0" fontId="0" fillId="5" borderId="19" xfId="0" applyFill="1" applyBorder="1" applyAlignment="1">
      <alignment vertical="top" wrapText="1"/>
    </xf>
    <xf numFmtId="0" fontId="20" fillId="5" borderId="0" xfId="0" applyFont="1" applyFill="1" applyBorder="1" applyAlignment="1">
      <alignment vertical="center" wrapText="1"/>
    </xf>
    <xf numFmtId="0" fontId="29" fillId="5" borderId="12" xfId="0" applyFont="1" applyFill="1" applyBorder="1" applyAlignment="1">
      <alignment vertical="center" wrapText="1"/>
    </xf>
    <xf numFmtId="0" fontId="29" fillId="5" borderId="13" xfId="0" applyFont="1" applyFill="1" applyBorder="1" applyAlignment="1">
      <alignment vertical="center" wrapText="1"/>
    </xf>
    <xf numFmtId="0" fontId="29" fillId="5" borderId="14" xfId="0" applyFont="1" applyFill="1" applyBorder="1" applyAlignment="1">
      <alignment vertical="center" wrapText="1"/>
    </xf>
    <xf numFmtId="0" fontId="20" fillId="5" borderId="14"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29" fillId="5" borderId="13" xfId="0" applyFont="1" applyFill="1" applyBorder="1" applyAlignment="1">
      <alignment horizontal="center" vertical="center" wrapText="1"/>
    </xf>
    <xf numFmtId="0" fontId="29" fillId="5" borderId="21" xfId="0" applyFont="1" applyFill="1" applyBorder="1" applyAlignment="1">
      <alignment horizontal="center" vertical="center" wrapText="1"/>
    </xf>
    <xf numFmtId="0" fontId="29" fillId="5" borderId="24" xfId="0" applyFont="1" applyFill="1" applyBorder="1" applyAlignment="1">
      <alignment horizontal="center" vertical="center" wrapText="1"/>
    </xf>
    <xf numFmtId="0" fontId="29" fillId="5" borderId="22" xfId="0" applyFont="1" applyFill="1" applyBorder="1" applyAlignment="1">
      <alignment horizontal="center" vertical="center" wrapText="1"/>
    </xf>
    <xf numFmtId="0" fontId="29" fillId="5" borderId="23"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29" fillId="5" borderId="20" xfId="0" applyFont="1" applyFill="1" applyBorder="1" applyAlignment="1">
      <alignment vertical="center" wrapText="1"/>
    </xf>
    <xf numFmtId="0" fontId="29" fillId="5" borderId="15" xfId="0" applyFont="1" applyFill="1" applyBorder="1" applyAlignment="1">
      <alignment vertical="center" wrapText="1"/>
    </xf>
    <xf numFmtId="0" fontId="29" fillId="5" borderId="12" xfId="0" applyFont="1" applyFill="1" applyBorder="1" applyAlignment="1">
      <alignment horizontal="left" vertical="center" wrapText="1" indent="1"/>
    </xf>
    <xf numFmtId="0" fontId="29" fillId="5" borderId="14" xfId="0" applyFont="1" applyFill="1" applyBorder="1" applyAlignment="1">
      <alignment horizontal="left" vertical="center" wrapText="1" indent="1"/>
    </xf>
    <xf numFmtId="0" fontId="29" fillId="5" borderId="13" xfId="0" applyFont="1" applyFill="1" applyBorder="1" applyAlignment="1">
      <alignment horizontal="left" vertical="center" wrapText="1" indent="1"/>
    </xf>
    <xf numFmtId="0" fontId="20" fillId="5" borderId="12" xfId="0" applyFont="1" applyFill="1" applyBorder="1" applyAlignment="1">
      <alignment horizontal="right" vertical="center" wrapText="1"/>
    </xf>
    <xf numFmtId="0" fontId="20" fillId="5" borderId="14" xfId="0" applyFont="1" applyFill="1" applyBorder="1" applyAlignment="1">
      <alignment horizontal="right" vertical="center" wrapText="1"/>
    </xf>
    <xf numFmtId="0" fontId="20" fillId="5" borderId="13" xfId="0" applyFont="1" applyFill="1" applyBorder="1" applyAlignment="1">
      <alignment horizontal="right" vertical="center" wrapText="1"/>
    </xf>
    <xf numFmtId="9" fontId="20" fillId="5" borderId="12" xfId="0" applyNumberFormat="1" applyFont="1" applyFill="1" applyBorder="1" applyAlignment="1">
      <alignment vertical="center" wrapText="1"/>
    </xf>
    <xf numFmtId="9" fontId="20" fillId="5" borderId="14" xfId="0" applyNumberFormat="1" applyFont="1" applyFill="1" applyBorder="1" applyAlignment="1">
      <alignment vertical="center" wrapText="1"/>
    </xf>
    <xf numFmtId="9" fontId="20" fillId="5" borderId="13" xfId="0" applyNumberFormat="1" applyFont="1" applyFill="1" applyBorder="1" applyAlignment="1">
      <alignment vertical="center" wrapText="1"/>
    </xf>
    <xf numFmtId="0" fontId="32" fillId="8" borderId="12" xfId="0" applyFont="1" applyFill="1" applyBorder="1" applyAlignment="1">
      <alignment horizontal="center" vertical="center" wrapText="1"/>
    </xf>
    <xf numFmtId="0" fontId="32" fillId="8" borderId="14" xfId="0" applyFont="1" applyFill="1" applyBorder="1" applyAlignment="1">
      <alignment horizontal="center" vertical="center" wrapText="1"/>
    </xf>
    <xf numFmtId="0" fontId="32" fillId="8" borderId="13" xfId="0" applyFont="1" applyFill="1" applyBorder="1" applyAlignment="1">
      <alignment horizontal="center" vertical="center" wrapText="1"/>
    </xf>
    <xf numFmtId="0" fontId="32" fillId="8" borderId="12" xfId="0" applyFont="1" applyFill="1" applyBorder="1" applyAlignment="1">
      <alignment vertical="center" wrapText="1"/>
    </xf>
    <xf numFmtId="0" fontId="32" fillId="8" borderId="14" xfId="0" applyFont="1" applyFill="1" applyBorder="1" applyAlignment="1">
      <alignment vertical="center" wrapText="1"/>
    </xf>
    <xf numFmtId="0" fontId="32" fillId="8" borderId="13" xfId="0" applyFont="1" applyFill="1" applyBorder="1" applyAlignment="1">
      <alignment vertical="center" wrapText="1"/>
    </xf>
    <xf numFmtId="0" fontId="26" fillId="5" borderId="23" xfId="0" applyFont="1" applyFill="1" applyBorder="1" applyAlignment="1">
      <alignment vertical="center" wrapText="1"/>
    </xf>
    <xf numFmtId="0" fontId="26" fillId="5" borderId="17" xfId="0" applyFont="1" applyFill="1" applyBorder="1" applyAlignment="1">
      <alignment vertical="center" wrapText="1"/>
    </xf>
    <xf numFmtId="0" fontId="26" fillId="5" borderId="16" xfId="0" applyFont="1" applyFill="1" applyBorder="1" applyAlignment="1">
      <alignment vertical="center" wrapText="1"/>
    </xf>
    <xf numFmtId="0" fontId="25" fillId="9" borderId="12" xfId="0" applyFont="1" applyFill="1" applyBorder="1" applyAlignment="1">
      <alignment vertical="center" wrapText="1"/>
    </xf>
    <xf numFmtId="0" fontId="25" fillId="9" borderId="14" xfId="0" applyFont="1" applyFill="1" applyBorder="1" applyAlignment="1">
      <alignment vertical="center" wrapText="1"/>
    </xf>
    <xf numFmtId="0" fontId="25" fillId="9" borderId="13" xfId="0" applyFont="1" applyFill="1" applyBorder="1" applyAlignment="1">
      <alignment vertical="center" wrapText="1"/>
    </xf>
    <xf numFmtId="0" fontId="32" fillId="10" borderId="47" xfId="0" applyFont="1" applyFill="1" applyBorder="1" applyAlignment="1">
      <alignment vertical="center" wrapText="1"/>
    </xf>
    <xf numFmtId="0" fontId="32" fillId="10" borderId="48" xfId="0" applyFont="1" applyFill="1" applyBorder="1" applyAlignment="1">
      <alignment vertical="center" wrapText="1"/>
    </xf>
    <xf numFmtId="0" fontId="32" fillId="10" borderId="49" xfId="0" applyFont="1" applyFill="1" applyBorder="1" applyAlignment="1">
      <alignment vertical="center" wrapText="1"/>
    </xf>
    <xf numFmtId="0" fontId="33" fillId="0" borderId="12" xfId="0" applyFont="1" applyBorder="1" applyAlignment="1">
      <alignment vertical="center"/>
    </xf>
    <xf numFmtId="0" fontId="33" fillId="0" borderId="14" xfId="0" applyFont="1" applyBorder="1" applyAlignment="1">
      <alignment vertical="center"/>
    </xf>
    <xf numFmtId="0" fontId="33" fillId="0" borderId="13" xfId="0" applyFont="1" applyBorder="1" applyAlignment="1">
      <alignment vertical="center"/>
    </xf>
    <xf numFmtId="0" fontId="33" fillId="0" borderId="12" xfId="0" applyFont="1" applyBorder="1" applyAlignment="1">
      <alignment horizontal="center" vertical="center"/>
    </xf>
    <xf numFmtId="0" fontId="33" fillId="0" borderId="43" xfId="0" applyFont="1" applyBorder="1" applyAlignment="1">
      <alignment horizontal="center" vertical="center"/>
    </xf>
    <xf numFmtId="0" fontId="16" fillId="0" borderId="12" xfId="0" applyFont="1" applyBorder="1"/>
    <xf numFmtId="0" fontId="16" fillId="0" borderId="13" xfId="0" applyFont="1" applyBorder="1"/>
    <xf numFmtId="0" fontId="25" fillId="0" borderId="44" xfId="0" applyFont="1" applyBorder="1" applyAlignment="1">
      <alignment vertical="center" wrapText="1"/>
    </xf>
    <xf numFmtId="0" fontId="25" fillId="0" borderId="45" xfId="0" applyFont="1" applyBorder="1" applyAlignment="1">
      <alignment vertical="center" wrapText="1"/>
    </xf>
    <xf numFmtId="0" fontId="25" fillId="0" borderId="46" xfId="0" applyFont="1" applyBorder="1" applyAlignment="1">
      <alignment vertical="center" wrapText="1"/>
    </xf>
    <xf numFmtId="0" fontId="21" fillId="0" borderId="44" xfId="0" applyFont="1" applyBorder="1" applyAlignment="1">
      <alignment vertical="center" wrapText="1"/>
    </xf>
    <xf numFmtId="0" fontId="21" fillId="0" borderId="45" xfId="0" applyFont="1" applyBorder="1" applyAlignment="1">
      <alignment vertical="center" wrapText="1"/>
    </xf>
    <xf numFmtId="0" fontId="21" fillId="0" borderId="46" xfId="0" applyFont="1" applyBorder="1" applyAlignment="1">
      <alignment vertical="center" wrapText="1"/>
    </xf>
    <xf numFmtId="0" fontId="17" fillId="0" borderId="44" xfId="0" applyFont="1" applyBorder="1" applyAlignment="1">
      <alignment vertical="center" wrapText="1"/>
    </xf>
    <xf numFmtId="0" fontId="17" fillId="0" borderId="46" xfId="0" applyFont="1" applyBorder="1" applyAlignment="1">
      <alignment vertical="center" wrapText="1"/>
    </xf>
    <xf numFmtId="0" fontId="33" fillId="0" borderId="13" xfId="0" applyFont="1" applyBorder="1" applyAlignment="1">
      <alignment horizontal="center" vertical="center"/>
    </xf>
    <xf numFmtId="0" fontId="33" fillId="0" borderId="12" xfId="0" applyFont="1" applyBorder="1" applyAlignment="1">
      <alignment vertical="center" wrapText="1"/>
    </xf>
    <xf numFmtId="0" fontId="33" fillId="0" borderId="14" xfId="0" applyFont="1" applyBorder="1" applyAlignment="1">
      <alignment vertical="center" wrapText="1"/>
    </xf>
    <xf numFmtId="0" fontId="33" fillId="0" borderId="13" xfId="0" applyFont="1" applyBorder="1" applyAlignment="1">
      <alignment vertical="center" wrapText="1"/>
    </xf>
    <xf numFmtId="0" fontId="21" fillId="0" borderId="39" xfId="0" applyFont="1" applyBorder="1" applyAlignment="1">
      <alignment vertical="center" wrapText="1"/>
    </xf>
    <xf numFmtId="0" fontId="21" fillId="0" borderId="36" xfId="0" applyFont="1" applyBorder="1" applyAlignment="1">
      <alignment vertical="center" wrapText="1"/>
    </xf>
    <xf numFmtId="0" fontId="21" fillId="0" borderId="37" xfId="0" applyFont="1" applyBorder="1" applyAlignment="1">
      <alignment vertical="center" wrapText="1"/>
    </xf>
    <xf numFmtId="0" fontId="25" fillId="0" borderId="41" xfId="0" applyFont="1" applyBorder="1" applyAlignment="1">
      <alignment horizontal="left" vertical="center" wrapText="1" indent="1"/>
    </xf>
    <xf numFmtId="0" fontId="25" fillId="0" borderId="42" xfId="0" applyFont="1" applyBorder="1" applyAlignment="1">
      <alignment horizontal="left" vertical="center" wrapText="1" indent="1"/>
    </xf>
    <xf numFmtId="0" fontId="25" fillId="0" borderId="32" xfId="0" applyFont="1" applyBorder="1" applyAlignment="1">
      <alignment horizontal="left" vertical="center" wrapText="1" indent="1"/>
    </xf>
    <xf numFmtId="0" fontId="25" fillId="0" borderId="41" xfId="0" applyFont="1" applyBorder="1" applyAlignment="1">
      <alignment horizontal="left" vertical="center" wrapText="1" indent="6"/>
    </xf>
    <xf numFmtId="0" fontId="25" fillId="0" borderId="42" xfId="0" applyFont="1" applyBorder="1" applyAlignment="1">
      <alignment horizontal="left" vertical="center" wrapText="1" indent="6"/>
    </xf>
    <xf numFmtId="0" fontId="25" fillId="0" borderId="32" xfId="0" applyFont="1" applyBorder="1" applyAlignment="1">
      <alignment horizontal="left" vertical="center" wrapText="1" indent="6"/>
    </xf>
    <xf numFmtId="0" fontId="25" fillId="0" borderId="41" xfId="0" applyFont="1" applyBorder="1" applyAlignment="1">
      <alignment horizontal="left" vertical="center" wrapText="1" indent="13"/>
    </xf>
    <xf numFmtId="0" fontId="25" fillId="0" borderId="42" xfId="0" applyFont="1" applyBorder="1" applyAlignment="1">
      <alignment horizontal="left" vertical="center" wrapText="1" indent="13"/>
    </xf>
    <xf numFmtId="0" fontId="25" fillId="0" borderId="32" xfId="0" applyFont="1" applyBorder="1" applyAlignment="1">
      <alignment horizontal="left" vertical="center" wrapText="1" indent="13"/>
    </xf>
    <xf numFmtId="0" fontId="21" fillId="0" borderId="40" xfId="0" applyFont="1" applyBorder="1" applyAlignment="1">
      <alignment horizontal="left" vertical="center" wrapText="1" indent="3"/>
    </xf>
    <xf numFmtId="0" fontId="21" fillId="0" borderId="33" xfId="0" applyFont="1" applyBorder="1" applyAlignment="1">
      <alignment horizontal="left" vertical="center" wrapText="1" indent="3"/>
    </xf>
    <xf numFmtId="0" fontId="21" fillId="0" borderId="34" xfId="0" applyFont="1" applyBorder="1" applyAlignment="1">
      <alignment horizontal="left" vertical="center" wrapText="1" indent="3"/>
    </xf>
    <xf numFmtId="0" fontId="21" fillId="0" borderId="39" xfId="0" applyFont="1" applyBorder="1" applyAlignment="1">
      <alignment horizontal="left" vertical="center" wrapText="1" indent="3"/>
    </xf>
    <xf numFmtId="0" fontId="21" fillId="0" borderId="36" xfId="0" applyFont="1" applyBorder="1" applyAlignment="1">
      <alignment horizontal="left" vertical="center" wrapText="1" indent="3"/>
    </xf>
    <xf numFmtId="0" fontId="21" fillId="0" borderId="37" xfId="0" applyFont="1" applyBorder="1" applyAlignment="1">
      <alignment horizontal="left" vertical="center" wrapText="1" indent="3"/>
    </xf>
    <xf numFmtId="0" fontId="21" fillId="0" borderId="40" xfId="0" applyFont="1" applyBorder="1" applyAlignment="1">
      <alignment vertical="center" wrapText="1"/>
    </xf>
    <xf numFmtId="0" fontId="21" fillId="0" borderId="33" xfId="0" applyFont="1" applyBorder="1" applyAlignment="1">
      <alignment vertical="center" wrapText="1"/>
    </xf>
    <xf numFmtId="0" fontId="21" fillId="0" borderId="34" xfId="0" applyFont="1" applyBorder="1" applyAlignment="1">
      <alignment vertical="center" wrapText="1"/>
    </xf>
    <xf numFmtId="0" fontId="17" fillId="0" borderId="40" xfId="0" applyFont="1" applyBorder="1" applyAlignment="1">
      <alignment vertical="center" wrapText="1"/>
    </xf>
    <xf numFmtId="0" fontId="17" fillId="0" borderId="33" xfId="0" applyFont="1" applyBorder="1" applyAlignment="1">
      <alignment vertical="center" wrapText="1"/>
    </xf>
    <xf numFmtId="0" fontId="17" fillId="0" borderId="34" xfId="0" applyFont="1" applyBorder="1" applyAlignment="1">
      <alignment vertical="center" wrapText="1"/>
    </xf>
    <xf numFmtId="0" fontId="17" fillId="0" borderId="39" xfId="0" applyFont="1" applyBorder="1" applyAlignment="1">
      <alignmen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25" fillId="11" borderId="44" xfId="0" applyFont="1" applyFill="1" applyBorder="1" applyAlignment="1">
      <alignment vertical="center" wrapText="1"/>
    </xf>
    <xf numFmtId="0" fontId="25" fillId="11" borderId="45" xfId="0" applyFont="1" applyFill="1" applyBorder="1" applyAlignment="1">
      <alignment vertical="center" wrapText="1"/>
    </xf>
    <xf numFmtId="0" fontId="25" fillId="11" borderId="46" xfId="0" applyFont="1" applyFill="1" applyBorder="1" applyAlignment="1">
      <alignment vertical="center" wrapText="1"/>
    </xf>
    <xf numFmtId="0" fontId="25" fillId="7" borderId="40" xfId="0" applyFont="1" applyFill="1" applyBorder="1" applyAlignment="1">
      <alignment vertical="center" wrapText="1"/>
    </xf>
    <xf numFmtId="0" fontId="25" fillId="7" borderId="34" xfId="0" applyFont="1" applyFill="1" applyBorder="1" applyAlignment="1">
      <alignment vertical="center" wrapText="1"/>
    </xf>
    <xf numFmtId="0" fontId="25" fillId="7" borderId="39" xfId="0" applyFont="1" applyFill="1" applyBorder="1" applyAlignment="1">
      <alignment vertical="center" wrapText="1"/>
    </xf>
    <xf numFmtId="0" fontId="25" fillId="7" borderId="37" xfId="0" applyFont="1" applyFill="1" applyBorder="1" applyAlignment="1">
      <alignment vertical="center" wrapText="1"/>
    </xf>
    <xf numFmtId="0" fontId="25" fillId="7" borderId="33" xfId="0" applyFont="1" applyFill="1" applyBorder="1" applyAlignment="1">
      <alignment vertical="center" wrapText="1"/>
    </xf>
    <xf numFmtId="0" fontId="25" fillId="7" borderId="36" xfId="0" applyFont="1" applyFill="1" applyBorder="1" applyAlignment="1">
      <alignment vertical="center" wrapText="1"/>
    </xf>
    <xf numFmtId="0" fontId="21" fillId="0" borderId="38" xfId="0" applyFont="1" applyBorder="1" applyAlignment="1">
      <alignment vertical="center" wrapText="1"/>
    </xf>
    <xf numFmtId="0" fontId="21" fillId="0" borderId="0" xfId="0" applyFont="1" applyAlignment="1">
      <alignment vertical="center" wrapText="1"/>
    </xf>
    <xf numFmtId="0" fontId="21" fillId="0" borderId="35" xfId="0" applyFont="1" applyBorder="1" applyAlignment="1">
      <alignment vertical="center" wrapText="1"/>
    </xf>
    <xf numFmtId="0" fontId="20" fillId="0" borderId="39" xfId="0" applyFont="1" applyBorder="1" applyAlignment="1">
      <alignment vertical="center" wrapText="1"/>
    </xf>
    <xf numFmtId="0" fontId="20" fillId="0" borderId="36" xfId="0" applyFont="1" applyBorder="1" applyAlignment="1">
      <alignment vertical="center" wrapText="1"/>
    </xf>
    <xf numFmtId="0" fontId="20" fillId="0" borderId="37" xfId="0" applyFont="1" applyBorder="1" applyAlignment="1">
      <alignment vertical="center" wrapText="1"/>
    </xf>
    <xf numFmtId="0" fontId="35" fillId="0" borderId="40" xfId="0" applyFont="1" applyBorder="1" applyAlignment="1">
      <alignment horizontal="justify" vertical="center" wrapText="1"/>
    </xf>
    <xf numFmtId="0" fontId="35" fillId="0" borderId="33" xfId="0" applyFont="1" applyBorder="1" applyAlignment="1">
      <alignment horizontal="justify" vertical="center" wrapText="1"/>
    </xf>
    <xf numFmtId="0" fontId="35" fillId="0" borderId="34" xfId="0" applyFont="1" applyBorder="1" applyAlignment="1">
      <alignment horizontal="justify" vertical="center" wrapText="1"/>
    </xf>
    <xf numFmtId="0" fontId="37" fillId="0" borderId="38" xfId="0" applyFont="1" applyBorder="1" applyAlignment="1">
      <alignment vertical="center" wrapText="1"/>
    </xf>
    <xf numFmtId="0" fontId="37" fillId="0" borderId="0" xfId="0" applyFont="1" applyAlignment="1">
      <alignment vertical="center" wrapText="1"/>
    </xf>
    <xf numFmtId="0" fontId="37" fillId="0" borderId="35" xfId="0" applyFont="1" applyBorder="1" applyAlignment="1">
      <alignment vertical="center" wrapText="1"/>
    </xf>
    <xf numFmtId="0" fontId="35" fillId="0" borderId="38" xfId="0" applyFont="1" applyBorder="1" applyAlignment="1">
      <alignment horizontal="justify" vertical="center" wrapText="1"/>
    </xf>
    <xf numFmtId="0" fontId="35" fillId="0" borderId="0" xfId="0" applyFont="1" applyAlignment="1">
      <alignment horizontal="justify" vertical="center" wrapText="1"/>
    </xf>
    <xf numFmtId="0" fontId="35" fillId="0" borderId="35" xfId="0" applyFont="1" applyBorder="1" applyAlignment="1">
      <alignment horizontal="justify" vertical="center" wrapText="1"/>
    </xf>
    <xf numFmtId="0" fontId="0" fillId="0" borderId="0" xfId="0" applyProtection="1">
      <protection hidden="1"/>
    </xf>
    <xf numFmtId="0" fontId="0" fillId="0" borderId="0" xfId="0" applyAlignment="1" applyProtection="1">
      <alignment wrapText="1"/>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10" fillId="4" borderId="3" xfId="0" applyFont="1" applyFill="1" applyBorder="1" applyAlignment="1" applyProtection="1">
      <alignment horizontal="left" vertical="center" wrapText="1"/>
      <protection hidden="1"/>
    </xf>
    <xf numFmtId="0" fontId="4" fillId="4" borderId="57" xfId="0" applyFont="1" applyFill="1" applyBorder="1" applyAlignment="1" applyProtection="1">
      <alignment horizontal="center" vertical="center" wrapText="1"/>
      <protection hidden="1"/>
    </xf>
    <xf numFmtId="0" fontId="37" fillId="0" borderId="3" xfId="0" applyFont="1" applyBorder="1" applyAlignment="1" applyProtection="1">
      <alignment horizontal="center" vertical="center"/>
      <protection hidden="1"/>
    </xf>
    <xf numFmtId="0" fontId="37" fillId="0" borderId="3" xfId="0" applyFont="1" applyBorder="1" applyAlignment="1" applyProtection="1">
      <alignment horizontal="left" vertical="center"/>
      <protection hidden="1"/>
    </xf>
    <xf numFmtId="0" fontId="38" fillId="0" borderId="3" xfId="0" applyFont="1" applyBorder="1" applyAlignment="1" applyProtection="1">
      <alignment horizontal="left" vertical="center" wrapText="1"/>
      <protection hidden="1"/>
    </xf>
    <xf numFmtId="0" fontId="38" fillId="0" borderId="3" xfId="0" applyFont="1" applyBorder="1" applyAlignment="1" applyProtection="1">
      <alignment horizontal="center" vertical="center" wrapText="1"/>
      <protection hidden="1"/>
    </xf>
    <xf numFmtId="0" fontId="18" fillId="5" borderId="3" xfId="0" applyFont="1" applyFill="1" applyBorder="1" applyAlignment="1" applyProtection="1">
      <alignment horizontal="left" vertical="center" wrapText="1"/>
      <protection hidden="1"/>
    </xf>
    <xf numFmtId="0" fontId="21" fillId="5" borderId="3" xfId="0" applyFont="1" applyFill="1" applyBorder="1" applyAlignment="1" applyProtection="1">
      <alignment horizontal="center" vertical="center" wrapText="1"/>
      <protection hidden="1"/>
    </xf>
    <xf numFmtId="0" fontId="21" fillId="5" borderId="3" xfId="0" applyFont="1" applyFill="1" applyBorder="1" applyAlignment="1" applyProtection="1">
      <alignment horizontal="center" vertical="center" wrapText="1"/>
      <protection hidden="1"/>
    </xf>
    <xf numFmtId="0" fontId="17" fillId="5" borderId="3" xfId="0" applyFont="1" applyFill="1" applyBorder="1" applyAlignment="1" applyProtection="1">
      <alignment horizontal="center" vertical="center" wrapText="1"/>
      <protection hidden="1"/>
    </xf>
    <xf numFmtId="0" fontId="17" fillId="5" borderId="3" xfId="0"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14" fontId="38" fillId="0" borderId="3" xfId="0" applyNumberFormat="1" applyFont="1" applyBorder="1" applyAlignment="1" applyProtection="1">
      <alignment horizontal="center" vertical="center" wrapText="1"/>
      <protection hidden="1"/>
    </xf>
    <xf numFmtId="0" fontId="38" fillId="0" borderId="3" xfId="0" applyNumberFormat="1" applyFont="1" applyBorder="1" applyAlignment="1" applyProtection="1">
      <alignment horizontal="center" vertical="center" wrapText="1"/>
      <protection hidden="1"/>
    </xf>
    <xf numFmtId="14" fontId="38" fillId="0" borderId="3" xfId="0" applyNumberFormat="1" applyFont="1" applyBorder="1" applyAlignment="1" applyProtection="1">
      <alignment horizontal="left" vertical="center" wrapText="1"/>
      <protection hidden="1"/>
    </xf>
    <xf numFmtId="0" fontId="38" fillId="0" borderId="4" xfId="0" applyFont="1" applyBorder="1" applyAlignment="1" applyProtection="1">
      <alignment horizontal="left" vertical="center" wrapText="1"/>
      <protection hidden="1"/>
    </xf>
    <xf numFmtId="0" fontId="38" fillId="0" borderId="69" xfId="0" applyFont="1" applyBorder="1" applyAlignment="1" applyProtection="1">
      <alignment horizontal="left" vertical="center" wrapText="1"/>
      <protection hidden="1"/>
    </xf>
    <xf numFmtId="0" fontId="38" fillId="0" borderId="70" xfId="0" applyFont="1" applyBorder="1" applyAlignment="1" applyProtection="1">
      <alignment horizontal="left" vertical="center" wrapText="1"/>
      <protection hidden="1"/>
    </xf>
    <xf numFmtId="0" fontId="38" fillId="0" borderId="3"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protection hidden="1"/>
    </xf>
    <xf numFmtId="0" fontId="38" fillId="5" borderId="3" xfId="0" applyFont="1" applyFill="1" applyBorder="1" applyAlignment="1" applyProtection="1">
      <alignment horizontal="center" vertical="center" wrapText="1"/>
      <protection hidden="1"/>
    </xf>
    <xf numFmtId="0" fontId="38" fillId="5" borderId="3" xfId="0" applyFont="1" applyFill="1" applyBorder="1" applyAlignment="1" applyProtection="1">
      <alignment horizontal="center" vertical="center" wrapText="1"/>
      <protection hidden="1"/>
    </xf>
    <xf numFmtId="0" fontId="0" fillId="0" borderId="3" xfId="0" applyBorder="1" applyAlignment="1" applyProtection="1">
      <alignment horizontal="center" vertical="center"/>
      <protection hidden="1"/>
    </xf>
    <xf numFmtId="14" fontId="38" fillId="0" borderId="3" xfId="0" applyNumberFormat="1" applyFont="1" applyBorder="1" applyAlignment="1" applyProtection="1">
      <alignment horizontal="center" vertical="center" wrapText="1"/>
      <protection hidden="1"/>
    </xf>
    <xf numFmtId="0" fontId="38" fillId="0" borderId="3"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0" fillId="0" borderId="3" xfId="0" applyBorder="1" applyAlignment="1" applyProtection="1">
      <alignment horizontal="center" vertical="center"/>
      <protection hidden="1"/>
    </xf>
    <xf numFmtId="0" fontId="37" fillId="0" borderId="4" xfId="0" applyFont="1" applyBorder="1" applyAlignment="1" applyProtection="1">
      <alignment horizontal="center" vertical="center"/>
      <protection hidden="1"/>
    </xf>
    <xf numFmtId="0" fontId="37" fillId="0" borderId="69" xfId="0" applyFont="1" applyBorder="1" applyAlignment="1" applyProtection="1">
      <alignment horizontal="center" vertical="center"/>
      <protection hidden="1"/>
    </xf>
    <xf numFmtId="0" fontId="37" fillId="0" borderId="70" xfId="0" applyFont="1" applyBorder="1" applyAlignment="1" applyProtection="1">
      <alignment horizontal="center" vertical="center"/>
      <protection hidden="1"/>
    </xf>
    <xf numFmtId="0" fontId="39" fillId="0" borderId="3" xfId="0" applyFont="1" applyBorder="1" applyAlignment="1" applyProtection="1">
      <alignment horizontal="left" vertical="center" wrapText="1"/>
      <protection hidden="1"/>
    </xf>
    <xf numFmtId="0" fontId="2" fillId="0" borderId="3" xfId="0" applyFont="1" applyBorder="1" applyAlignment="1" applyProtection="1">
      <alignment horizontal="center" vertical="center" wrapText="1"/>
      <protection hidden="1"/>
    </xf>
    <xf numFmtId="0" fontId="14" fillId="5" borderId="3" xfId="0" applyFont="1" applyFill="1" applyBorder="1" applyAlignment="1" applyProtection="1">
      <alignment horizontal="center" vertical="center" wrapText="1"/>
      <protection hidden="1"/>
    </xf>
    <xf numFmtId="0" fontId="14" fillId="5" borderId="3" xfId="0" applyFont="1" applyFill="1" applyBorder="1" applyAlignment="1" applyProtection="1">
      <alignment horizontal="left" vertical="center" wrapText="1"/>
      <protection hidden="1"/>
    </xf>
    <xf numFmtId="0" fontId="2" fillId="5" borderId="3" xfId="0" applyFont="1" applyFill="1" applyBorder="1" applyAlignment="1" applyProtection="1">
      <alignment horizontal="center" vertical="center" wrapText="1"/>
      <protection hidden="1"/>
    </xf>
    <xf numFmtId="0" fontId="14" fillId="5" borderId="3" xfId="0" applyFont="1" applyFill="1" applyBorder="1" applyAlignment="1" applyProtection="1">
      <alignment horizontal="center" vertical="center" wrapText="1"/>
      <protection hidden="1"/>
    </xf>
    <xf numFmtId="0" fontId="14" fillId="5" borderId="3" xfId="0" applyFont="1" applyFill="1" applyBorder="1" applyAlignment="1" applyProtection="1">
      <alignment horizontal="left" vertical="center" wrapText="1" indent="4"/>
      <protection hidden="1"/>
    </xf>
    <xf numFmtId="0" fontId="0" fillId="0" borderId="3" xfId="0" applyBorder="1" applyAlignment="1" applyProtection="1">
      <alignment horizontal="left" vertical="center" indent="4"/>
      <protection hidden="1"/>
    </xf>
    <xf numFmtId="0" fontId="43" fillId="0" borderId="3" xfId="0" applyFont="1" applyBorder="1" applyAlignment="1" applyProtection="1">
      <alignment horizontal="center" vertical="center"/>
      <protection hidden="1"/>
    </xf>
    <xf numFmtId="0" fontId="39" fillId="0" borderId="3" xfId="0" applyFont="1" applyBorder="1" applyAlignment="1" applyProtection="1">
      <alignment horizontal="left" vertical="center" wrapText="1"/>
      <protection hidden="1"/>
    </xf>
    <xf numFmtId="0" fontId="39" fillId="0" borderId="3" xfId="0" applyFont="1" applyBorder="1" applyAlignment="1" applyProtection="1">
      <alignment horizontal="center" vertical="center" wrapText="1"/>
      <protection hidden="1"/>
    </xf>
    <xf numFmtId="0" fontId="39" fillId="0" borderId="4" xfId="0" applyFont="1" applyBorder="1" applyAlignment="1" applyProtection="1">
      <alignment horizontal="center" vertical="center" wrapText="1"/>
      <protection hidden="1"/>
    </xf>
    <xf numFmtId="0" fontId="39" fillId="0" borderId="70" xfId="0" applyFont="1" applyBorder="1" applyAlignment="1" applyProtection="1">
      <alignment horizontal="center" vertical="center" wrapText="1"/>
      <protection hidden="1"/>
    </xf>
    <xf numFmtId="0" fontId="39" fillId="0" borderId="3"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70" xfId="0" applyBorder="1" applyAlignment="1" applyProtection="1">
      <alignment horizontal="center" vertical="center"/>
      <protection hidden="1"/>
    </xf>
    <xf numFmtId="0" fontId="38" fillId="0" borderId="3" xfId="0" applyFont="1" applyBorder="1" applyAlignment="1" applyProtection="1">
      <alignment horizontal="justify" vertical="justify" wrapText="1"/>
      <protection hidden="1"/>
    </xf>
    <xf numFmtId="0" fontId="0" fillId="0" borderId="80" xfId="0" applyBorder="1" applyAlignment="1" applyProtection="1">
      <alignment horizontal="justify"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4"/>
  <sheetViews>
    <sheetView view="pageBreakPreview" zoomScaleNormal="100" zoomScaleSheetLayoutView="100" workbookViewId="0">
      <selection activeCell="C10" sqref="C10"/>
    </sheetView>
  </sheetViews>
  <sheetFormatPr defaultRowHeight="15" x14ac:dyDescent="0.25"/>
  <cols>
    <col min="2" max="2" width="64.28515625" style="26" customWidth="1"/>
    <col min="3" max="3" width="39.28515625" customWidth="1"/>
  </cols>
  <sheetData>
    <row r="1" spans="1:5" ht="15.75" customHeight="1" x14ac:dyDescent="0.25">
      <c r="A1" s="189" t="s">
        <v>624</v>
      </c>
      <c r="B1" s="196" t="s">
        <v>0</v>
      </c>
      <c r="C1" s="196"/>
    </row>
    <row r="2" spans="1:5" ht="31.5" x14ac:dyDescent="0.25">
      <c r="A2" s="159">
        <v>1</v>
      </c>
      <c r="B2" s="162" t="s">
        <v>1</v>
      </c>
      <c r="C2" s="163" t="s">
        <v>2</v>
      </c>
    </row>
    <row r="3" spans="1:5" x14ac:dyDescent="0.25">
      <c r="A3" s="159">
        <v>2</v>
      </c>
      <c r="B3" s="21" t="s">
        <v>3</v>
      </c>
      <c r="C3" s="163" t="s">
        <v>133</v>
      </c>
    </row>
    <row r="4" spans="1:5" ht="15.75" x14ac:dyDescent="0.25">
      <c r="A4" s="159">
        <v>3</v>
      </c>
      <c r="B4" s="162" t="s">
        <v>5</v>
      </c>
      <c r="C4" s="164"/>
    </row>
    <row r="5" spans="1:5" x14ac:dyDescent="0.25">
      <c r="A5" s="159">
        <v>4</v>
      </c>
      <c r="B5" s="19" t="s">
        <v>163</v>
      </c>
      <c r="C5" s="166" t="s">
        <v>172</v>
      </c>
    </row>
    <row r="6" spans="1:5" x14ac:dyDescent="0.25">
      <c r="A6" s="159">
        <v>5</v>
      </c>
      <c r="B6" s="22" t="s">
        <v>12</v>
      </c>
      <c r="C6" s="167" t="s">
        <v>513</v>
      </c>
    </row>
    <row r="7" spans="1:5" x14ac:dyDescent="0.25">
      <c r="A7" s="159"/>
      <c r="B7" s="198" t="s">
        <v>538</v>
      </c>
      <c r="C7" s="198"/>
    </row>
    <row r="8" spans="1:5" x14ac:dyDescent="0.25">
      <c r="A8" s="180">
        <v>6</v>
      </c>
      <c r="B8" s="22" t="s">
        <v>539</v>
      </c>
      <c r="C8" s="167"/>
      <c r="E8" s="54"/>
    </row>
    <row r="9" spans="1:5" x14ac:dyDescent="0.25">
      <c r="A9" s="159">
        <v>7</v>
      </c>
      <c r="B9" s="22" t="s">
        <v>540</v>
      </c>
      <c r="C9" s="167"/>
      <c r="E9" s="54"/>
    </row>
    <row r="10" spans="1:5" x14ac:dyDescent="0.25">
      <c r="A10" s="159">
        <v>8</v>
      </c>
      <c r="B10" s="22" t="s">
        <v>541</v>
      </c>
      <c r="C10" s="167"/>
      <c r="E10" s="54"/>
    </row>
    <row r="11" spans="1:5" x14ac:dyDescent="0.25">
      <c r="A11" s="159">
        <v>9</v>
      </c>
      <c r="B11" s="22" t="s">
        <v>126</v>
      </c>
      <c r="C11" s="165">
        <v>401.46</v>
      </c>
      <c r="E11" s="54"/>
    </row>
    <row r="12" spans="1:5" x14ac:dyDescent="0.25">
      <c r="A12" s="159">
        <v>10</v>
      </c>
      <c r="B12" s="22" t="s">
        <v>544</v>
      </c>
      <c r="C12" s="165"/>
      <c r="E12" s="54"/>
    </row>
    <row r="13" spans="1:5" x14ac:dyDescent="0.25">
      <c r="A13" s="159">
        <v>11</v>
      </c>
      <c r="B13" s="22" t="s">
        <v>540</v>
      </c>
      <c r="C13" s="165"/>
      <c r="E13" s="54"/>
    </row>
    <row r="14" spans="1:5" x14ac:dyDescent="0.25">
      <c r="A14" s="159">
        <v>12</v>
      </c>
      <c r="B14" s="22" t="s">
        <v>541</v>
      </c>
      <c r="C14" s="165"/>
      <c r="E14" s="54"/>
    </row>
    <row r="15" spans="1:5" x14ac:dyDescent="0.25">
      <c r="A15" s="159">
        <v>13</v>
      </c>
      <c r="B15" s="22" t="s">
        <v>126</v>
      </c>
      <c r="C15" s="165"/>
      <c r="E15" s="54"/>
    </row>
    <row r="16" spans="1:5" x14ac:dyDescent="0.25">
      <c r="A16" s="159"/>
      <c r="B16" s="198" t="s">
        <v>139</v>
      </c>
      <c r="C16" s="198"/>
    </row>
    <row r="17" spans="1:3" x14ac:dyDescent="0.25">
      <c r="A17" s="159"/>
      <c r="B17" s="194" t="s">
        <v>528</v>
      </c>
      <c r="C17" s="195"/>
    </row>
    <row r="18" spans="1:3" x14ac:dyDescent="0.25">
      <c r="A18" s="159">
        <v>14</v>
      </c>
      <c r="B18" s="19" t="s">
        <v>7</v>
      </c>
      <c r="C18" s="165">
        <v>12</v>
      </c>
    </row>
    <row r="19" spans="1:3" x14ac:dyDescent="0.25">
      <c r="A19" s="159">
        <v>15</v>
      </c>
      <c r="B19" s="19" t="s">
        <v>8</v>
      </c>
      <c r="C19" s="166">
        <v>14.5</v>
      </c>
    </row>
    <row r="20" spans="1:3" ht="28.5" x14ac:dyDescent="0.25">
      <c r="A20" s="159">
        <v>16</v>
      </c>
      <c r="B20" s="20" t="s">
        <v>61</v>
      </c>
      <c r="C20" s="166" t="s">
        <v>63</v>
      </c>
    </row>
    <row r="21" spans="1:3" x14ac:dyDescent="0.25">
      <c r="A21" s="159">
        <v>17</v>
      </c>
      <c r="B21" s="23" t="s">
        <v>62</v>
      </c>
      <c r="C21" s="166" t="s">
        <v>64</v>
      </c>
    </row>
    <row r="22" spans="1:3" x14ac:dyDescent="0.25">
      <c r="A22" s="159">
        <v>18</v>
      </c>
      <c r="B22" s="179" t="s">
        <v>621</v>
      </c>
      <c r="C22" s="166"/>
    </row>
    <row r="23" spans="1:3" x14ac:dyDescent="0.25">
      <c r="A23" s="159"/>
      <c r="B23" s="194" t="s">
        <v>620</v>
      </c>
      <c r="C23" s="195"/>
    </row>
    <row r="24" spans="1:3" x14ac:dyDescent="0.25">
      <c r="A24" s="159">
        <v>19</v>
      </c>
      <c r="B24" s="22" t="s">
        <v>146</v>
      </c>
      <c r="C24" s="165">
        <v>7.5</v>
      </c>
    </row>
    <row r="25" spans="1:3" x14ac:dyDescent="0.25">
      <c r="A25" s="159">
        <v>20</v>
      </c>
      <c r="B25" s="22" t="s">
        <v>147</v>
      </c>
      <c r="C25" s="165">
        <v>2.5</v>
      </c>
    </row>
    <row r="26" spans="1:3" x14ac:dyDescent="0.25">
      <c r="A26" s="159">
        <v>21</v>
      </c>
      <c r="B26" s="22" t="s">
        <v>148</v>
      </c>
      <c r="C26" s="165">
        <v>2.5</v>
      </c>
    </row>
    <row r="27" spans="1:3" x14ac:dyDescent="0.25">
      <c r="A27" s="159">
        <v>22</v>
      </c>
      <c r="B27" s="22" t="s">
        <v>149</v>
      </c>
      <c r="C27" s="165">
        <v>2.5</v>
      </c>
    </row>
    <row r="28" spans="1:3" x14ac:dyDescent="0.25">
      <c r="A28" s="159"/>
      <c r="B28" s="194" t="s">
        <v>525</v>
      </c>
      <c r="C28" s="195"/>
    </row>
    <row r="29" spans="1:3" x14ac:dyDescent="0.25">
      <c r="A29" s="159">
        <v>23</v>
      </c>
      <c r="B29" s="197" t="s">
        <v>20</v>
      </c>
      <c r="C29" s="168"/>
    </row>
    <row r="30" spans="1:3" x14ac:dyDescent="0.25">
      <c r="A30" s="159">
        <v>24</v>
      </c>
      <c r="B30" s="197"/>
      <c r="C30" s="168"/>
    </row>
    <row r="31" spans="1:3" x14ac:dyDescent="0.25">
      <c r="A31" s="159">
        <v>25</v>
      </c>
      <c r="B31" s="197"/>
      <c r="C31" s="168"/>
    </row>
    <row r="32" spans="1:3" x14ac:dyDescent="0.25">
      <c r="A32" s="159">
        <v>26</v>
      </c>
      <c r="B32" s="197"/>
      <c r="C32" s="168"/>
    </row>
    <row r="33" spans="1:3" x14ac:dyDescent="0.25">
      <c r="A33" s="159">
        <v>27</v>
      </c>
      <c r="B33" s="197"/>
      <c r="C33" s="168"/>
    </row>
    <row r="34" spans="1:3" x14ac:dyDescent="0.25">
      <c r="A34" s="159">
        <v>28</v>
      </c>
      <c r="B34" s="23" t="s">
        <v>26</v>
      </c>
      <c r="C34" s="168">
        <f>C35+C33+C32+C31+C30+C29</f>
        <v>562.04</v>
      </c>
    </row>
    <row r="35" spans="1:3" x14ac:dyDescent="0.25">
      <c r="A35" s="159">
        <v>29</v>
      </c>
      <c r="B35" s="23" t="s">
        <v>28</v>
      </c>
      <c r="C35" s="168">
        <v>562.04</v>
      </c>
    </row>
    <row r="36" spans="1:3" x14ac:dyDescent="0.25">
      <c r="A36" s="159">
        <v>30</v>
      </c>
      <c r="B36" s="22" t="s">
        <v>47</v>
      </c>
      <c r="C36" s="169">
        <f>ROUND(C18/3,1)</f>
        <v>4</v>
      </c>
    </row>
    <row r="37" spans="1:3" x14ac:dyDescent="0.25">
      <c r="A37" s="159">
        <v>31</v>
      </c>
      <c r="B37" s="24" t="s">
        <v>48</v>
      </c>
      <c r="C37" s="165">
        <v>0</v>
      </c>
    </row>
    <row r="38" spans="1:3" x14ac:dyDescent="0.25">
      <c r="A38" s="159">
        <v>32</v>
      </c>
      <c r="B38" s="25" t="s">
        <v>49</v>
      </c>
      <c r="C38" s="165">
        <v>1</v>
      </c>
    </row>
    <row r="39" spans="1:3" x14ac:dyDescent="0.25">
      <c r="A39" s="159">
        <v>33</v>
      </c>
      <c r="B39" s="25" t="s">
        <v>50</v>
      </c>
      <c r="C39" s="165">
        <v>1</v>
      </c>
    </row>
    <row r="40" spans="1:3" x14ac:dyDescent="0.25">
      <c r="A40" s="159">
        <v>34</v>
      </c>
      <c r="B40" s="25" t="s">
        <v>51</v>
      </c>
      <c r="C40" s="170">
        <v>3</v>
      </c>
    </row>
    <row r="41" spans="1:3" x14ac:dyDescent="0.25">
      <c r="A41" s="159">
        <v>35</v>
      </c>
      <c r="B41" s="22" t="s">
        <v>157</v>
      </c>
      <c r="C41" s="171">
        <f>C40+C39</f>
        <v>4</v>
      </c>
    </row>
    <row r="42" spans="1:3" x14ac:dyDescent="0.25">
      <c r="A42" s="159">
        <v>36</v>
      </c>
      <c r="B42" s="22" t="s">
        <v>128</v>
      </c>
      <c r="C42" s="172" t="s">
        <v>52</v>
      </c>
    </row>
    <row r="43" spans="1:3" x14ac:dyDescent="0.25">
      <c r="A43" s="159">
        <v>37</v>
      </c>
      <c r="B43" s="24" t="s">
        <v>48</v>
      </c>
      <c r="C43" s="165">
        <v>0</v>
      </c>
    </row>
    <row r="44" spans="1:3" x14ac:dyDescent="0.25">
      <c r="A44" s="159">
        <v>38</v>
      </c>
      <c r="B44" s="25" t="s">
        <v>49</v>
      </c>
      <c r="C44" s="165">
        <v>140.41</v>
      </c>
    </row>
    <row r="45" spans="1:3" x14ac:dyDescent="0.25">
      <c r="A45" s="159">
        <v>39</v>
      </c>
      <c r="B45" s="25" t="s">
        <v>50</v>
      </c>
      <c r="C45" s="165">
        <v>140.41</v>
      </c>
    </row>
    <row r="46" spans="1:3" x14ac:dyDescent="0.25">
      <c r="A46" s="159">
        <v>40</v>
      </c>
      <c r="B46" s="25" t="s">
        <v>625</v>
      </c>
      <c r="C46" s="165"/>
    </row>
    <row r="47" spans="1:3" x14ac:dyDescent="0.25">
      <c r="A47" s="159">
        <v>41</v>
      </c>
      <c r="B47" s="22" t="s">
        <v>26</v>
      </c>
      <c r="C47" s="171"/>
    </row>
    <row r="48" spans="1:3" x14ac:dyDescent="0.25">
      <c r="A48" s="159"/>
      <c r="B48" s="194" t="s">
        <v>619</v>
      </c>
      <c r="C48" s="195"/>
    </row>
    <row r="49" spans="1:3" ht="28.5" x14ac:dyDescent="0.25">
      <c r="A49" s="159">
        <v>42</v>
      </c>
      <c r="B49" s="19" t="s">
        <v>53</v>
      </c>
      <c r="C49" s="166">
        <v>140.41</v>
      </c>
    </row>
    <row r="50" spans="1:3" x14ac:dyDescent="0.25">
      <c r="A50" s="159">
        <v>43</v>
      </c>
      <c r="B50" s="19" t="s">
        <v>591</v>
      </c>
      <c r="C50" s="166"/>
    </row>
    <row r="51" spans="1:3" x14ac:dyDescent="0.25">
      <c r="A51" s="159">
        <v>44</v>
      </c>
      <c r="B51" s="22" t="s">
        <v>59</v>
      </c>
      <c r="C51" s="166">
        <v>25</v>
      </c>
    </row>
    <row r="52" spans="1:3" ht="42.75" x14ac:dyDescent="0.25">
      <c r="A52" s="159">
        <v>45</v>
      </c>
      <c r="B52" s="22" t="s">
        <v>60</v>
      </c>
      <c r="C52" s="173">
        <v>0.1</v>
      </c>
    </row>
    <row r="53" spans="1:3" x14ac:dyDescent="0.25">
      <c r="A53" s="159"/>
      <c r="B53" s="194" t="s">
        <v>622</v>
      </c>
      <c r="C53" s="195"/>
    </row>
    <row r="54" spans="1:3" ht="85.5" x14ac:dyDescent="0.25">
      <c r="A54" s="159">
        <v>46</v>
      </c>
      <c r="B54" s="19" t="s">
        <v>576</v>
      </c>
      <c r="C54" s="161" t="s">
        <v>73</v>
      </c>
    </row>
    <row r="55" spans="1:3" x14ac:dyDescent="0.25">
      <c r="A55" s="159">
        <v>47</v>
      </c>
      <c r="B55" s="22" t="s">
        <v>54</v>
      </c>
      <c r="C55" s="165">
        <v>56.1</v>
      </c>
    </row>
    <row r="56" spans="1:3" x14ac:dyDescent="0.25">
      <c r="A56" s="159">
        <v>48</v>
      </c>
      <c r="B56" s="22" t="s">
        <v>55</v>
      </c>
      <c r="C56" s="166" t="s">
        <v>56</v>
      </c>
    </row>
    <row r="57" spans="1:3" x14ac:dyDescent="0.25">
      <c r="A57" s="159">
        <v>49</v>
      </c>
      <c r="B57" s="27" t="s">
        <v>21</v>
      </c>
      <c r="C57" s="174"/>
    </row>
    <row r="58" spans="1:3" x14ac:dyDescent="0.25">
      <c r="A58" s="159">
        <v>50</v>
      </c>
      <c r="B58" s="27" t="s">
        <v>22</v>
      </c>
      <c r="C58" s="174"/>
    </row>
    <row r="59" spans="1:3" x14ac:dyDescent="0.25">
      <c r="A59" s="159">
        <v>51</v>
      </c>
      <c r="B59" s="27" t="s">
        <v>23</v>
      </c>
      <c r="C59" s="174"/>
    </row>
    <row r="60" spans="1:3" x14ac:dyDescent="0.25">
      <c r="A60" s="159">
        <v>52</v>
      </c>
      <c r="B60" s="28" t="s">
        <v>24</v>
      </c>
      <c r="C60" s="175"/>
    </row>
    <row r="61" spans="1:3" x14ac:dyDescent="0.25">
      <c r="A61" s="159"/>
      <c r="B61" s="194" t="s">
        <v>623</v>
      </c>
      <c r="C61" s="195"/>
    </row>
    <row r="62" spans="1:3" x14ac:dyDescent="0.25">
      <c r="A62" s="159">
        <v>53</v>
      </c>
      <c r="B62" s="19" t="s">
        <v>57</v>
      </c>
      <c r="C62" s="165"/>
    </row>
    <row r="63" spans="1:3" x14ac:dyDescent="0.25">
      <c r="A63" s="159">
        <v>54</v>
      </c>
      <c r="B63" s="22" t="s">
        <v>58</v>
      </c>
      <c r="C63" s="165"/>
    </row>
    <row r="64" spans="1:3" ht="32.25" customHeight="1" x14ac:dyDescent="0.25">
      <c r="A64" s="159">
        <v>55</v>
      </c>
      <c r="B64" s="20" t="s">
        <v>581</v>
      </c>
      <c r="C64" s="161" t="s">
        <v>73</v>
      </c>
    </row>
  </sheetData>
  <dataConsolidate/>
  <mergeCells count="10">
    <mergeCell ref="B48:C48"/>
    <mergeCell ref="B17:C17"/>
    <mergeCell ref="B53:C53"/>
    <mergeCell ref="B61:C61"/>
    <mergeCell ref="B1:C1"/>
    <mergeCell ref="B29:B33"/>
    <mergeCell ref="B16:C16"/>
    <mergeCell ref="B7:C7"/>
    <mergeCell ref="B23:C23"/>
    <mergeCell ref="B28:C28"/>
  </mergeCells>
  <dataValidations count="6">
    <dataValidation type="list" allowBlank="1" showInputMessage="1" showErrorMessage="1" sqref="C38">
      <formula1>"0,1"</formula1>
    </dataValidation>
    <dataValidation type="list" allowBlank="1" showInputMessage="1" showErrorMessage="1" sqref="C37">
      <formula1>"0,1,2,3"</formula1>
    </dataValidation>
    <dataValidation type="list" allowBlank="1" showInputMessage="1" showErrorMessage="1" sqref="C56">
      <formula1>"Ground Floor,First Floor,Second Floor"</formula1>
    </dataValidation>
    <dataValidation type="list" allowBlank="1" showInputMessage="1" showErrorMessage="1" sqref="C6">
      <formula1>"Individual Residential Building, Group housing, Commercial building,Office building, Other building"</formula1>
    </dataValidation>
    <dataValidation type="list" allowBlank="1" showInputMessage="1" showErrorMessage="1" sqref="C5">
      <formula1>"Regular shape,Irregular shape"</formula1>
    </dataValidation>
    <dataValidation type="list" allowBlank="1" showInputMessage="1" showErrorMessage="1" sqref="C54 C64">
      <formula1>"Yes,No"</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84"/>
  <sheetViews>
    <sheetView view="pageBreakPreview" topLeftCell="A315" zoomScaleNormal="100" zoomScaleSheetLayoutView="100" workbookViewId="0">
      <selection activeCell="C48" sqref="C48"/>
    </sheetView>
  </sheetViews>
  <sheetFormatPr defaultRowHeight="15" x14ac:dyDescent="0.25"/>
  <cols>
    <col min="2" max="2" width="67.28515625" style="193" customWidth="1"/>
    <col min="3" max="3" width="36.42578125" customWidth="1"/>
  </cols>
  <sheetData>
    <row r="1" spans="1:3" x14ac:dyDescent="0.25">
      <c r="A1" s="188" t="s">
        <v>624</v>
      </c>
      <c r="B1" s="199" t="s">
        <v>138</v>
      </c>
      <c r="C1" s="199"/>
    </row>
    <row r="2" spans="1:3" x14ac:dyDescent="0.25">
      <c r="A2" s="159"/>
      <c r="B2" s="191" t="s">
        <v>4</v>
      </c>
      <c r="C2" s="176">
        <v>41399</v>
      </c>
    </row>
    <row r="3" spans="1:3" ht="28.5" x14ac:dyDescent="0.25">
      <c r="A3" s="159">
        <v>56</v>
      </c>
      <c r="B3" s="190" t="s">
        <v>612</v>
      </c>
      <c r="C3" s="160" t="s">
        <v>73</v>
      </c>
    </row>
    <row r="4" spans="1:3" x14ac:dyDescent="0.25">
      <c r="A4" s="159">
        <v>57</v>
      </c>
      <c r="B4" s="190" t="s">
        <v>127</v>
      </c>
      <c r="C4" s="160">
        <v>401.46</v>
      </c>
    </row>
    <row r="5" spans="1:3" ht="28.5" x14ac:dyDescent="0.25">
      <c r="A5" s="159">
        <v>58</v>
      </c>
      <c r="B5" s="190" t="s">
        <v>536</v>
      </c>
      <c r="C5" s="160" t="s">
        <v>73</v>
      </c>
    </row>
    <row r="6" spans="1:3" x14ac:dyDescent="0.25">
      <c r="A6" s="159">
        <v>59</v>
      </c>
      <c r="B6" s="190" t="s">
        <v>130</v>
      </c>
      <c r="C6" s="160" t="s">
        <v>21</v>
      </c>
    </row>
    <row r="7" spans="1:3" x14ac:dyDescent="0.25">
      <c r="A7" s="159">
        <v>60</v>
      </c>
      <c r="B7" s="190" t="s">
        <v>129</v>
      </c>
      <c r="C7" s="160" t="s">
        <v>22</v>
      </c>
    </row>
    <row r="8" spans="1:3" x14ac:dyDescent="0.25">
      <c r="A8" s="159">
        <v>61</v>
      </c>
      <c r="B8" s="190" t="s">
        <v>131</v>
      </c>
      <c r="C8" s="160" t="s">
        <v>23</v>
      </c>
    </row>
    <row r="9" spans="1:3" x14ac:dyDescent="0.25">
      <c r="A9" s="159">
        <v>62</v>
      </c>
      <c r="B9" s="190" t="s">
        <v>132</v>
      </c>
      <c r="C9" s="160" t="s">
        <v>24</v>
      </c>
    </row>
    <row r="10" spans="1:3" x14ac:dyDescent="0.25">
      <c r="A10" s="159"/>
      <c r="B10" s="191" t="s">
        <v>534</v>
      </c>
      <c r="C10" s="160"/>
    </row>
    <row r="11" spans="1:3" x14ac:dyDescent="0.25">
      <c r="A11" s="159">
        <v>63</v>
      </c>
      <c r="B11" s="190" t="s">
        <v>164</v>
      </c>
      <c r="C11" s="160">
        <v>21.95</v>
      </c>
    </row>
    <row r="12" spans="1:3" x14ac:dyDescent="0.25">
      <c r="A12" s="159">
        <v>64</v>
      </c>
      <c r="B12" s="190" t="s">
        <v>165</v>
      </c>
      <c r="C12" s="160">
        <v>21.95</v>
      </c>
    </row>
    <row r="13" spans="1:3" x14ac:dyDescent="0.25">
      <c r="A13" s="159">
        <v>65</v>
      </c>
      <c r="B13" s="190" t="s">
        <v>166</v>
      </c>
      <c r="C13" s="160">
        <v>18.29</v>
      </c>
    </row>
    <row r="14" spans="1:3" x14ac:dyDescent="0.25">
      <c r="A14" s="159">
        <v>66</v>
      </c>
      <c r="B14" s="190" t="s">
        <v>167</v>
      </c>
      <c r="C14" s="160">
        <v>18.29</v>
      </c>
    </row>
    <row r="15" spans="1:3" x14ac:dyDescent="0.25">
      <c r="A15" s="159"/>
      <c r="B15" s="191" t="s">
        <v>535</v>
      </c>
      <c r="C15" s="160"/>
    </row>
    <row r="16" spans="1:3" x14ac:dyDescent="0.25">
      <c r="A16" s="159">
        <v>67</v>
      </c>
      <c r="B16" s="190" t="s">
        <v>168</v>
      </c>
      <c r="C16" s="160">
        <v>16.95</v>
      </c>
    </row>
    <row r="17" spans="1:3" x14ac:dyDescent="0.25">
      <c r="A17" s="159">
        <v>68</v>
      </c>
      <c r="B17" s="190" t="s">
        <v>169</v>
      </c>
      <c r="C17" s="160">
        <v>16.95</v>
      </c>
    </row>
    <row r="18" spans="1:3" x14ac:dyDescent="0.25">
      <c r="A18" s="159">
        <v>69</v>
      </c>
      <c r="B18" s="190" t="s">
        <v>170</v>
      </c>
      <c r="C18" s="160">
        <v>8.2899999999999991</v>
      </c>
    </row>
    <row r="19" spans="1:3" x14ac:dyDescent="0.25">
      <c r="A19" s="159">
        <v>70</v>
      </c>
      <c r="B19" s="190" t="s">
        <v>171</v>
      </c>
      <c r="C19" s="160">
        <v>8.2899999999999991</v>
      </c>
    </row>
    <row r="20" spans="1:3" x14ac:dyDescent="0.25">
      <c r="A20" s="159">
        <v>71</v>
      </c>
      <c r="B20" s="190" t="s">
        <v>6</v>
      </c>
      <c r="C20" s="160" t="s">
        <v>140</v>
      </c>
    </row>
    <row r="21" spans="1:3" x14ac:dyDescent="0.25">
      <c r="A21" s="159">
        <v>72</v>
      </c>
      <c r="B21" s="192" t="s">
        <v>10</v>
      </c>
      <c r="C21" s="160" t="s">
        <v>11</v>
      </c>
    </row>
    <row r="22" spans="1:3" ht="28.5" x14ac:dyDescent="0.25">
      <c r="A22" s="159">
        <v>73</v>
      </c>
      <c r="B22" s="190" t="s">
        <v>551</v>
      </c>
      <c r="C22" s="160"/>
    </row>
    <row r="23" spans="1:3" ht="28.5" x14ac:dyDescent="0.25">
      <c r="A23" s="159">
        <v>74</v>
      </c>
      <c r="B23" s="190" t="s">
        <v>613</v>
      </c>
      <c r="C23" s="160"/>
    </row>
    <row r="24" spans="1:3" x14ac:dyDescent="0.25">
      <c r="A24" s="159">
        <v>75</v>
      </c>
      <c r="B24" s="190" t="s">
        <v>206</v>
      </c>
      <c r="C24" s="160"/>
    </row>
    <row r="25" spans="1:3" x14ac:dyDescent="0.25">
      <c r="A25" s="159">
        <v>76</v>
      </c>
      <c r="B25" s="190" t="s">
        <v>207</v>
      </c>
      <c r="C25" s="160"/>
    </row>
    <row r="26" spans="1:3" x14ac:dyDescent="0.25">
      <c r="A26" s="159">
        <v>77</v>
      </c>
      <c r="B26" s="190" t="s">
        <v>294</v>
      </c>
      <c r="C26" s="160" t="s">
        <v>30</v>
      </c>
    </row>
    <row r="27" spans="1:3" ht="28.5" x14ac:dyDescent="0.25">
      <c r="A27" s="159">
        <v>78</v>
      </c>
      <c r="B27" s="190" t="s">
        <v>295</v>
      </c>
      <c r="C27" s="160" t="s">
        <v>30</v>
      </c>
    </row>
    <row r="28" spans="1:3" x14ac:dyDescent="0.25">
      <c r="A28" s="159">
        <v>79</v>
      </c>
      <c r="B28" s="190" t="s">
        <v>296</v>
      </c>
      <c r="C28" s="160"/>
    </row>
    <row r="29" spans="1:3" ht="33.75" customHeight="1" x14ac:dyDescent="0.25">
      <c r="A29" s="159">
        <v>80</v>
      </c>
      <c r="B29" s="190" t="s">
        <v>614</v>
      </c>
      <c r="C29" s="160" t="s">
        <v>30</v>
      </c>
    </row>
    <row r="30" spans="1:3" ht="17.25" customHeight="1" x14ac:dyDescent="0.25">
      <c r="A30" s="159">
        <v>81</v>
      </c>
      <c r="B30" s="190" t="s">
        <v>209</v>
      </c>
      <c r="C30" s="160"/>
    </row>
    <row r="31" spans="1:3" ht="28.5" x14ac:dyDescent="0.25">
      <c r="A31" s="159">
        <v>82</v>
      </c>
      <c r="B31" s="190" t="s">
        <v>210</v>
      </c>
      <c r="C31" s="160"/>
    </row>
    <row r="32" spans="1:3" ht="30" x14ac:dyDescent="0.25">
      <c r="A32" s="159">
        <v>83</v>
      </c>
      <c r="B32" s="190" t="s">
        <v>211</v>
      </c>
      <c r="C32" s="177" t="s">
        <v>627</v>
      </c>
    </row>
    <row r="33" spans="1:3" x14ac:dyDescent="0.25">
      <c r="A33" s="159">
        <v>84</v>
      </c>
      <c r="B33" s="190" t="s">
        <v>212</v>
      </c>
      <c r="C33" s="160"/>
    </row>
    <row r="34" spans="1:3" x14ac:dyDescent="0.25">
      <c r="A34" s="159"/>
      <c r="B34" s="191" t="s">
        <v>626</v>
      </c>
      <c r="C34" s="160"/>
    </row>
    <row r="35" spans="1:3" x14ac:dyDescent="0.25">
      <c r="A35" s="159">
        <v>85</v>
      </c>
      <c r="B35" s="190" t="s">
        <v>143</v>
      </c>
      <c r="C35" s="160">
        <v>38.1</v>
      </c>
    </row>
    <row r="36" spans="1:3" x14ac:dyDescent="0.25">
      <c r="A36" s="159">
        <v>86</v>
      </c>
      <c r="B36" s="190" t="s">
        <v>144</v>
      </c>
      <c r="C36" s="160">
        <v>0</v>
      </c>
    </row>
    <row r="37" spans="1:3" x14ac:dyDescent="0.25">
      <c r="A37" s="159">
        <v>87</v>
      </c>
      <c r="B37" s="190" t="s">
        <v>142</v>
      </c>
      <c r="C37" s="160">
        <v>0</v>
      </c>
    </row>
    <row r="38" spans="1:3" x14ac:dyDescent="0.25">
      <c r="A38" s="159">
        <v>88</v>
      </c>
      <c r="B38" s="190" t="s">
        <v>145</v>
      </c>
      <c r="C38" s="160">
        <v>0</v>
      </c>
    </row>
    <row r="39" spans="1:3" x14ac:dyDescent="0.25">
      <c r="A39" s="159">
        <v>89</v>
      </c>
      <c r="B39" s="190" t="s">
        <v>13</v>
      </c>
      <c r="C39" s="160" t="s">
        <v>14</v>
      </c>
    </row>
    <row r="40" spans="1:3" x14ac:dyDescent="0.25">
      <c r="A40" s="159">
        <v>90</v>
      </c>
      <c r="B40" s="190" t="s">
        <v>252</v>
      </c>
      <c r="C40" s="160" t="s">
        <v>73</v>
      </c>
    </row>
    <row r="41" spans="1:3" x14ac:dyDescent="0.25">
      <c r="A41" s="159">
        <v>91</v>
      </c>
      <c r="B41" s="190" t="s">
        <v>134</v>
      </c>
      <c r="C41" s="160">
        <v>45.72</v>
      </c>
    </row>
    <row r="42" spans="1:3" x14ac:dyDescent="0.25">
      <c r="A42" s="159">
        <v>92</v>
      </c>
      <c r="B42" s="190" t="s">
        <v>135</v>
      </c>
      <c r="C42" s="160">
        <v>0</v>
      </c>
    </row>
    <row r="43" spans="1:3" x14ac:dyDescent="0.25">
      <c r="A43" s="159">
        <v>93</v>
      </c>
      <c r="B43" s="190" t="s">
        <v>136</v>
      </c>
      <c r="C43" s="160">
        <v>0</v>
      </c>
    </row>
    <row r="44" spans="1:3" x14ac:dyDescent="0.25">
      <c r="A44" s="159">
        <v>94</v>
      </c>
      <c r="B44" s="190" t="s">
        <v>137</v>
      </c>
      <c r="C44" s="160">
        <v>0</v>
      </c>
    </row>
    <row r="45" spans="1:3" x14ac:dyDescent="0.25">
      <c r="A45" s="159">
        <v>95</v>
      </c>
      <c r="B45" s="192" t="s">
        <v>45</v>
      </c>
      <c r="C45" s="160" t="s">
        <v>73</v>
      </c>
    </row>
    <row r="46" spans="1:3" ht="42.75" x14ac:dyDescent="0.25">
      <c r="A46" s="159">
        <v>96</v>
      </c>
      <c r="B46" s="190" t="s">
        <v>278</v>
      </c>
      <c r="C46" s="161" t="s">
        <v>73</v>
      </c>
    </row>
    <row r="47" spans="1:3" x14ac:dyDescent="0.25">
      <c r="A47" s="159">
        <v>97</v>
      </c>
      <c r="B47" s="190" t="s">
        <v>46</v>
      </c>
      <c r="C47" s="160" t="s">
        <v>633</v>
      </c>
    </row>
    <row r="48" spans="1:3" ht="28.5" x14ac:dyDescent="0.25">
      <c r="A48" s="159">
        <v>98</v>
      </c>
      <c r="B48" s="190" t="s">
        <v>274</v>
      </c>
      <c r="C48" s="161" t="s">
        <v>73</v>
      </c>
    </row>
    <row r="49" spans="1:3" x14ac:dyDescent="0.25">
      <c r="A49" s="159">
        <v>99</v>
      </c>
      <c r="B49" s="190" t="s">
        <v>275</v>
      </c>
      <c r="C49" s="161" t="s">
        <v>73</v>
      </c>
    </row>
    <row r="50" spans="1:3" ht="28.5" x14ac:dyDescent="0.25">
      <c r="A50" s="159">
        <v>100</v>
      </c>
      <c r="B50" s="190" t="s">
        <v>276</v>
      </c>
      <c r="C50" s="161" t="s">
        <v>73</v>
      </c>
    </row>
    <row r="51" spans="1:3" ht="28.5" x14ac:dyDescent="0.25">
      <c r="A51" s="159">
        <v>101</v>
      </c>
      <c r="B51" s="190" t="s">
        <v>277</v>
      </c>
      <c r="C51" s="161" t="s">
        <v>73</v>
      </c>
    </row>
    <row r="52" spans="1:3" ht="22.5" customHeight="1" x14ac:dyDescent="0.25">
      <c r="A52" s="159">
        <v>102</v>
      </c>
      <c r="B52" s="190" t="s">
        <v>279</v>
      </c>
      <c r="C52" s="161" t="s">
        <v>73</v>
      </c>
    </row>
    <row r="53" spans="1:3" ht="57" x14ac:dyDescent="0.25">
      <c r="A53" s="159">
        <v>103</v>
      </c>
      <c r="B53" s="190" t="s">
        <v>556</v>
      </c>
      <c r="C53" s="160" t="s">
        <v>30</v>
      </c>
    </row>
    <row r="54" spans="1:3" x14ac:dyDescent="0.25">
      <c r="A54" s="159">
        <v>104</v>
      </c>
      <c r="B54" s="190" t="s">
        <v>29</v>
      </c>
      <c r="C54" s="160" t="s">
        <v>30</v>
      </c>
    </row>
    <row r="55" spans="1:3" x14ac:dyDescent="0.25">
      <c r="A55" s="159">
        <v>105</v>
      </c>
      <c r="B55" s="190" t="s">
        <v>32</v>
      </c>
      <c r="C55" s="160">
        <v>0</v>
      </c>
    </row>
    <row r="56" spans="1:3" x14ac:dyDescent="0.25">
      <c r="A56" s="159">
        <v>106</v>
      </c>
      <c r="B56" s="190" t="s">
        <v>35</v>
      </c>
      <c r="C56" s="160">
        <v>0</v>
      </c>
    </row>
    <row r="57" spans="1:3" x14ac:dyDescent="0.25">
      <c r="A57" s="159">
        <v>107</v>
      </c>
      <c r="B57" s="190" t="s">
        <v>38</v>
      </c>
      <c r="C57" s="160">
        <v>0</v>
      </c>
    </row>
    <row r="58" spans="1:3" x14ac:dyDescent="0.25">
      <c r="A58" s="159">
        <v>108</v>
      </c>
      <c r="B58" s="190" t="s">
        <v>33</v>
      </c>
      <c r="C58" s="160">
        <v>0</v>
      </c>
    </row>
    <row r="59" spans="1:3" x14ac:dyDescent="0.25">
      <c r="A59" s="159">
        <v>109</v>
      </c>
      <c r="B59" s="190" t="s">
        <v>36</v>
      </c>
      <c r="C59" s="160">
        <v>0</v>
      </c>
    </row>
    <row r="60" spans="1:3" x14ac:dyDescent="0.25">
      <c r="A60" s="159">
        <v>110</v>
      </c>
      <c r="B60" s="190" t="s">
        <v>39</v>
      </c>
      <c r="C60" s="160">
        <v>0</v>
      </c>
    </row>
    <row r="61" spans="1:3" x14ac:dyDescent="0.25">
      <c r="A61" s="159">
        <v>111</v>
      </c>
      <c r="B61" s="190" t="s">
        <v>41</v>
      </c>
      <c r="C61" s="160">
        <v>0</v>
      </c>
    </row>
    <row r="62" spans="1:3" x14ac:dyDescent="0.25">
      <c r="A62" s="159">
        <v>112</v>
      </c>
      <c r="B62" s="190" t="s">
        <v>42</v>
      </c>
      <c r="C62" s="160">
        <v>0</v>
      </c>
    </row>
    <row r="63" spans="1:3" x14ac:dyDescent="0.25">
      <c r="A63" s="159">
        <v>113</v>
      </c>
      <c r="B63" s="190" t="s">
        <v>44</v>
      </c>
      <c r="C63" s="160">
        <v>0</v>
      </c>
    </row>
    <row r="64" spans="1:3" x14ac:dyDescent="0.25">
      <c r="A64" s="159">
        <v>114</v>
      </c>
      <c r="B64" s="190" t="s">
        <v>31</v>
      </c>
      <c r="C64" s="160" t="s">
        <v>30</v>
      </c>
    </row>
    <row r="65" spans="1:3" x14ac:dyDescent="0.25">
      <c r="A65" s="159">
        <v>115</v>
      </c>
      <c r="B65" s="190" t="s">
        <v>37</v>
      </c>
      <c r="C65" s="160">
        <v>0</v>
      </c>
    </row>
    <row r="66" spans="1:3" x14ac:dyDescent="0.25">
      <c r="A66" s="159">
        <v>116</v>
      </c>
      <c r="B66" s="190" t="s">
        <v>40</v>
      </c>
      <c r="C66" s="160">
        <v>0</v>
      </c>
    </row>
    <row r="67" spans="1:3" x14ac:dyDescent="0.25">
      <c r="A67" s="159">
        <v>117</v>
      </c>
      <c r="B67" s="190" t="s">
        <v>43</v>
      </c>
      <c r="C67" s="160">
        <v>0</v>
      </c>
    </row>
    <row r="68" spans="1:3" ht="32.25" customHeight="1" x14ac:dyDescent="0.25">
      <c r="A68" s="159">
        <v>118</v>
      </c>
      <c r="B68" s="200" t="s">
        <v>537</v>
      </c>
      <c r="C68" s="200"/>
    </row>
    <row r="69" spans="1:3" ht="18.75" customHeight="1" x14ac:dyDescent="0.25">
      <c r="A69" s="159">
        <v>119</v>
      </c>
      <c r="B69" s="156" t="s">
        <v>154</v>
      </c>
      <c r="C69" s="161" t="s">
        <v>30</v>
      </c>
    </row>
    <row r="70" spans="1:3" x14ac:dyDescent="0.25">
      <c r="A70" s="159">
        <v>120</v>
      </c>
      <c r="B70" s="190" t="s">
        <v>153</v>
      </c>
      <c r="C70" s="161" t="s">
        <v>30</v>
      </c>
    </row>
    <row r="71" spans="1:3" x14ac:dyDescent="0.25">
      <c r="A71" s="159">
        <v>121</v>
      </c>
      <c r="B71" s="190" t="s">
        <v>152</v>
      </c>
      <c r="C71" s="161" t="s">
        <v>30</v>
      </c>
    </row>
    <row r="72" spans="1:3" ht="28.5" x14ac:dyDescent="0.25">
      <c r="A72" s="159">
        <v>122</v>
      </c>
      <c r="B72" s="190" t="s">
        <v>151</v>
      </c>
      <c r="C72" s="161" t="s">
        <v>30</v>
      </c>
    </row>
    <row r="73" spans="1:3" ht="57" x14ac:dyDescent="0.25">
      <c r="A73" s="159">
        <v>123</v>
      </c>
      <c r="B73" s="190" t="s">
        <v>150</v>
      </c>
      <c r="C73" s="161" t="s">
        <v>30</v>
      </c>
    </row>
    <row r="74" spans="1:3" ht="28.5" x14ac:dyDescent="0.25">
      <c r="A74" s="159">
        <v>124</v>
      </c>
      <c r="B74" s="190" t="s">
        <v>155</v>
      </c>
      <c r="C74" s="161" t="s">
        <v>30</v>
      </c>
    </row>
    <row r="75" spans="1:3" x14ac:dyDescent="0.25">
      <c r="A75" s="159">
        <v>125</v>
      </c>
      <c r="B75" s="190" t="s">
        <v>156</v>
      </c>
      <c r="C75" s="161" t="s">
        <v>30</v>
      </c>
    </row>
    <row r="76" spans="1:3" x14ac:dyDescent="0.25">
      <c r="A76" s="159">
        <v>126</v>
      </c>
      <c r="B76" s="192" t="s">
        <v>65</v>
      </c>
      <c r="C76" s="161" t="s">
        <v>30</v>
      </c>
    </row>
    <row r="77" spans="1:3" x14ac:dyDescent="0.25">
      <c r="A77" s="159">
        <v>127</v>
      </c>
      <c r="B77" s="192" t="s">
        <v>66</v>
      </c>
      <c r="C77" s="161" t="s">
        <v>30</v>
      </c>
    </row>
    <row r="78" spans="1:3" x14ac:dyDescent="0.25">
      <c r="A78" s="159">
        <v>128</v>
      </c>
      <c r="B78" s="190" t="s">
        <v>67</v>
      </c>
      <c r="C78" s="161" t="s">
        <v>72</v>
      </c>
    </row>
    <row r="79" spans="1:3" ht="28.5" x14ac:dyDescent="0.25">
      <c r="A79" s="159">
        <v>129</v>
      </c>
      <c r="B79" s="190" t="s">
        <v>580</v>
      </c>
      <c r="C79" s="161" t="s">
        <v>30</v>
      </c>
    </row>
    <row r="80" spans="1:3" x14ac:dyDescent="0.25">
      <c r="A80" s="159">
        <v>130</v>
      </c>
      <c r="B80" s="192" t="s">
        <v>68</v>
      </c>
      <c r="C80" s="161" t="s">
        <v>30</v>
      </c>
    </row>
    <row r="81" spans="1:3" ht="28.5" x14ac:dyDescent="0.25">
      <c r="A81" s="159">
        <v>131</v>
      </c>
      <c r="B81" s="190" t="s">
        <v>69</v>
      </c>
      <c r="C81" s="161" t="s">
        <v>73</v>
      </c>
    </row>
    <row r="82" spans="1:3" x14ac:dyDescent="0.25">
      <c r="A82" s="159">
        <v>132</v>
      </c>
      <c r="B82" s="190" t="s">
        <v>70</v>
      </c>
      <c r="C82" s="161">
        <v>9</v>
      </c>
    </row>
    <row r="83" spans="1:3" x14ac:dyDescent="0.25">
      <c r="A83" s="159">
        <v>133</v>
      </c>
      <c r="B83" s="190" t="s">
        <v>71</v>
      </c>
      <c r="C83" s="161" t="s">
        <v>73</v>
      </c>
    </row>
    <row r="84" spans="1:3" ht="28.5" x14ac:dyDescent="0.25">
      <c r="A84" s="159">
        <v>134</v>
      </c>
      <c r="B84" s="190" t="s">
        <v>597</v>
      </c>
      <c r="C84" s="161" t="s">
        <v>73</v>
      </c>
    </row>
  </sheetData>
  <dataConsolidate/>
  <mergeCells count="2">
    <mergeCell ref="B1:C1"/>
    <mergeCell ref="B68:C68"/>
  </mergeCells>
  <dataValidations count="10">
    <dataValidation type="list" allowBlank="1" showInputMessage="1" showErrorMessage="1" sqref="C32">
      <formula1>"Applicant has not commenced any construction work at site, Applicant has commenced any construction work at sit"</formula1>
    </dataValidation>
    <dataValidation type="list" allowBlank="1" showInputMessage="1" showErrorMessage="1" sqref="C39">
      <formula1>"Residential use, Commercial use, Industrial use, Mixed use,Public&amp;semi Public use, Recreational, Urbanisable, other"</formula1>
    </dataValidation>
    <dataValidation type="list" allowBlank="1" showInputMessage="1" showErrorMessage="1" sqref="C20">
      <formula1>"A,B1,B2,B3"</formula1>
    </dataValidation>
    <dataValidation type="list" allowBlank="1" showInputMessage="1" showErrorMessage="1" sqref="C47">
      <formula1>"TDR certificate as per rule 17, Extra floor with equvalent built up area, Avail concessions in setback,NA"</formula1>
    </dataValidation>
    <dataValidation type="list" allowBlank="1" showInputMessage="1" showErrorMessage="1" sqref="C65:C67 C55:C63">
      <formula1>"0,1"</formula1>
    </dataValidation>
    <dataValidation type="list" allowBlank="1" showInputMessage="1" showErrorMessage="1" sqref="C64 C83:C84 C79:C81 C69:C77 C26:C27 C3 C5 C45:C46 C40 C48:C54">
      <formula1>"Yes,No"</formula1>
    </dataValidation>
    <dataValidation type="list" allowBlank="1" showInputMessage="1" showErrorMessage="1" sqref="C21">
      <formula1>"A,B"</formula1>
    </dataValidation>
    <dataValidation type="date" allowBlank="1" showInputMessage="1" showErrorMessage="1" sqref="C2">
      <formula1>41399</formula1>
      <formula2>41764</formula2>
    </dataValidation>
    <dataValidation type="list" allowBlank="1" showInputMessage="1" showErrorMessage="1" sqref="C6:C9">
      <formula1>"North,South,East,West"</formula1>
    </dataValidation>
    <dataValidation type="list" allowBlank="1" showInputMessage="1" showErrorMessage="1" sqref="C29">
      <formula1>"Yes 14% Open sapce Cost is applicable, No, No 14% Open sapce cost not applicable since site falls in Slum area"</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17"/>
  <sheetViews>
    <sheetView view="pageBreakPreview" topLeftCell="A46" zoomScaleNormal="80" zoomScaleSheetLayoutView="100" workbookViewId="0">
      <selection activeCell="B61" sqref="B61"/>
    </sheetView>
  </sheetViews>
  <sheetFormatPr defaultRowHeight="15" x14ac:dyDescent="0.25"/>
  <cols>
    <col min="1" max="1" width="7.140625" customWidth="1"/>
    <col min="2" max="2" width="28.85546875" style="8" customWidth="1"/>
    <col min="3" max="3" width="27.28515625" style="8" customWidth="1"/>
    <col min="4" max="4" width="22.42578125" style="1" customWidth="1"/>
    <col min="5" max="5" width="24.140625" style="1" customWidth="1"/>
    <col min="6" max="6" width="27" style="1" customWidth="1"/>
    <col min="7" max="7" width="27" style="18" customWidth="1"/>
    <col min="8" max="8" width="21.28515625" style="18" customWidth="1"/>
    <col min="11" max="12" width="11.85546875" customWidth="1"/>
    <col min="13" max="13" width="10" customWidth="1"/>
    <col min="14" max="14" width="10.85546875" customWidth="1"/>
    <col min="15" max="15" width="11.42578125" customWidth="1"/>
    <col min="16" max="16" width="10.85546875" customWidth="1"/>
    <col min="17" max="17" width="11.140625" customWidth="1"/>
    <col min="19" max="20" width="12.7109375" customWidth="1"/>
  </cols>
  <sheetData>
    <row r="1" spans="1:8" x14ac:dyDescent="0.25">
      <c r="A1" s="662"/>
      <c r="B1" s="663"/>
      <c r="C1" s="663"/>
      <c r="D1" s="664"/>
      <c r="E1" s="664"/>
      <c r="F1" s="664"/>
      <c r="G1" s="665"/>
      <c r="H1" s="665"/>
    </row>
    <row r="2" spans="1:8" ht="15.75" thickBot="1" x14ac:dyDescent="0.3">
      <c r="A2" s="224" t="s">
        <v>529</v>
      </c>
      <c r="B2" s="224"/>
      <c r="C2" s="224"/>
      <c r="D2" s="224"/>
      <c r="E2" s="224"/>
      <c r="F2" s="224"/>
      <c r="G2" s="224"/>
      <c r="H2" s="224"/>
    </row>
    <row r="3" spans="1:8" ht="15.75" thickBot="1" x14ac:dyDescent="0.3">
      <c r="A3" s="182"/>
      <c r="B3" s="140" t="s">
        <v>141</v>
      </c>
      <c r="C3" s="182"/>
      <c r="D3" s="182"/>
      <c r="E3" s="182"/>
      <c r="F3" s="182"/>
      <c r="G3" s="182"/>
      <c r="H3" s="182"/>
    </row>
    <row r="4" spans="1:8" ht="31.5" customHeight="1" thickBot="1" x14ac:dyDescent="0.3">
      <c r="A4" s="182"/>
      <c r="B4" s="253" t="str">
        <f>"The applicant has proposed building use is " &amp;Input1!C6&amp;" consisting with "&amp;IF(Input1!C37=1,"Cellar + ","")&amp;(IF(Input1!C38=1,"Stilt floor for parking +  ","")&amp;(IF(Input1!C39=1,"Ground floor + ","")&amp;(IF(Input1!C40&gt;0,Input1!C40&amp;" upper floors",""))))</f>
        <v>The applicant has proposed building use is Commercial building consisting with Stilt floor for parking +  Ground floor + 3 upper floors</v>
      </c>
      <c r="C4" s="254"/>
      <c r="D4" s="254"/>
      <c r="E4" s="254"/>
      <c r="F4" s="254"/>
      <c r="G4" s="254"/>
      <c r="H4" s="254"/>
    </row>
    <row r="5" spans="1:8" ht="29.25" customHeight="1" thickBot="1" x14ac:dyDescent="0.3">
      <c r="A5" s="182"/>
      <c r="B5" s="255" t="str">
        <f>"Site is covered in Category -"&amp;Input2!C21&amp;IF(Input2!C21="A","i.e., IN OLD BUILTUP AREAS/CONGESTED AREAS/SETTLEMENT/GRAMKHANTAM/ABADI"," i.e., IN NEW AREAS/APPROVED LAYOUT AREAS") &amp; "  and Proposals falls in-"&amp;Input2!C20</f>
        <v>Site is covered in Category -B i.e., IN NEW AREAS/APPROVED LAYOUT AREAS  and Proposals falls in-B1</v>
      </c>
      <c r="C5" s="256"/>
      <c r="D5" s="256"/>
      <c r="E5" s="256"/>
      <c r="F5" s="256"/>
      <c r="G5" s="256"/>
      <c r="H5" s="256"/>
    </row>
    <row r="6" spans="1:8" ht="24" customHeight="1" thickBot="1" x14ac:dyDescent="0.3">
      <c r="A6" s="182"/>
      <c r="B6" s="666" t="str">
        <f>"The proposed building use is" &amp; IF(Input1!C6="Individual Residential Building"," Residential use",IF(Input1!C6="Group housing"," Residential use",IF(Input1!C6="Commercial building"," Commercial use",IF(Input1!C6="Office building"," Public&amp;semi Public use",IF(Input1!C6="Other building","")))))&amp;" and as per Master Plan the site is falls in " &amp; Input2!C39 &amp; IF(Input1!C6 =  Input2!C39, ". Hence it is satisfied", ". Hence it is not satisfied")</f>
        <v>The proposed building use is Commercial use and as per Master Plan the site is falls in Residential use. Hence it is not satisfied</v>
      </c>
      <c r="C6" s="666"/>
      <c r="D6" s="666"/>
      <c r="E6" s="666"/>
      <c r="F6" s="666"/>
      <c r="G6" s="666"/>
      <c r="H6" s="666"/>
    </row>
    <row r="7" spans="1:8" ht="15.75" thickBot="1" x14ac:dyDescent="0.3">
      <c r="A7" s="182"/>
      <c r="B7" s="257" t="str">
        <f>IF(C14&gt;0,"Abbuting roads in Front side is "&amp;C14&amp;" mts. ","")&amp;IF(C16&gt;0,"and Side-1 side roads is "&amp;C16&amp;" mts. ","")&amp;IF(C15&gt;0,"and Rear side is "&amp;C15&amp;" mts. ","")&amp;IF(C17&gt;0,"and Side-2 side is "&amp;C17&amp;" mts. ","") &amp; " But min. required road width required for proposal is "&amp;IF(Input2!C20="A",9,IF(Input2!C20="B1",9,IF(Input2!C20="B2",12,IF(Input2!C20="B3",18,30))))&amp;" mts." &amp; " Hence Satisfied."</f>
        <v>Abbuting roads in Front side is 38.1 mts.  But min. required road width required for proposal is 9 mts. Hence Satisfied.</v>
      </c>
      <c r="C7" s="258"/>
      <c r="D7" s="258"/>
      <c r="E7" s="258"/>
      <c r="F7" s="258"/>
      <c r="G7" s="258"/>
      <c r="H7" s="258"/>
    </row>
    <row r="8" spans="1:8" ht="15.75" thickBot="1" x14ac:dyDescent="0.3">
      <c r="A8" s="128">
        <v>1</v>
      </c>
      <c r="B8" s="253" t="str">
        <f>"Total site area = "&amp;IF(Input1!C11&gt;=(ROUND(SQRT((((Input2!C11+Input2!C12+Input2!C13+Input2!C14)/2)-Input2!C11)*(((Input2!C11+Input2!C12+Input2!C13+Input2!C14)/2)-Input2!C12)*(((Input2!C11+Input2!C12+Input2!C13+Input2!C14)/2)-Input2!C13)*(((Input2!C11+Input2!C12+Input2!C13+Input2!C14)/2)-Input2!C14)),2)),Input1!C11,(ROUND(SQRT((((Input2!C11+Input2!C12+Input2!C13+Input2!C14)/2)-Input2!C11)*(((Input2!C11+Input2!C12+Input2!C13+Input2!C14)/2)-Input2!C12)*(((Input2!C11+Input2!C12+Input2!C13+Input2!C14)/2)-Input2!C13)*(((Input2!C11+Input2!C12+Input2!C13+Input2!C14)/2)-Input2!C14)),2))) &amp; " Sqms." &amp;" &amp; No. of floors proposed is "&amp; ROUND(Input1!C18/3,0)</f>
        <v>Total site area = 401.47 Sqms. &amp; No. of floors proposed is 4</v>
      </c>
      <c r="C8" s="254"/>
      <c r="D8" s="254"/>
      <c r="E8" s="254"/>
      <c r="F8" s="254"/>
      <c r="G8" s="254"/>
      <c r="H8" s="254"/>
    </row>
    <row r="9" spans="1:8" ht="15.75" thickBot="1" x14ac:dyDescent="0.3">
      <c r="A9" s="225"/>
      <c r="B9" s="226"/>
      <c r="C9" s="226"/>
      <c r="D9" s="226"/>
      <c r="E9" s="226"/>
      <c r="F9" s="226"/>
      <c r="G9" s="226"/>
      <c r="H9" s="227"/>
    </row>
    <row r="10" spans="1:8" ht="41.25" customHeight="1" thickBot="1" x14ac:dyDescent="0.3">
      <c r="A10" s="242" t="str">
        <f>" The applicant has proposed"&amp;" building use is for " &amp;Input1!C6&amp;  " purpose "&amp;"and "&amp; " as per Sanctioned Revised Master plan the site under reference landuse is earmarked as " &amp;Input2!C39&amp; "  permissible in normal course. Hence "&amp;IF(B6=Input2!C39,"satisfied","not satisfied")</f>
        <v xml:space="preserve"> The applicant has proposed building use is for Commercial building purpose and  as per Sanctioned Revised Master plan the site under reference landuse is earmarked as Residential use  permissible in normal course. Hence not satisfied</v>
      </c>
      <c r="B10" s="243"/>
      <c r="C10" s="243"/>
      <c r="D10" s="243"/>
      <c r="E10" s="243"/>
      <c r="F10" s="243"/>
      <c r="G10" s="243"/>
      <c r="H10" s="244"/>
    </row>
    <row r="11" spans="1:8" ht="15" customHeight="1" thickBot="1" x14ac:dyDescent="0.3">
      <c r="A11" s="225"/>
      <c r="B11" s="226"/>
      <c r="C11" s="226"/>
      <c r="D11" s="226"/>
      <c r="E11" s="226"/>
      <c r="F11" s="226"/>
      <c r="G11" s="226"/>
      <c r="H11" s="227"/>
    </row>
    <row r="12" spans="1:8" ht="15" customHeight="1" thickBot="1" x14ac:dyDescent="0.3">
      <c r="A12" s="201" t="s">
        <v>530</v>
      </c>
      <c r="B12" s="202"/>
      <c r="C12" s="202"/>
      <c r="D12" s="202"/>
      <c r="E12" s="202"/>
      <c r="F12" s="202"/>
      <c r="G12" s="202"/>
      <c r="H12" s="203"/>
    </row>
    <row r="13" spans="1:8" ht="43.5" thickBot="1" x14ac:dyDescent="0.3">
      <c r="A13" s="103">
        <v>2</v>
      </c>
      <c r="B13" s="183" t="s">
        <v>15</v>
      </c>
      <c r="C13" s="183" t="s">
        <v>74</v>
      </c>
      <c r="D13" s="183" t="s">
        <v>25</v>
      </c>
      <c r="E13" s="183" t="s">
        <v>27</v>
      </c>
      <c r="F13" s="183" t="s">
        <v>75</v>
      </c>
      <c r="G13" s="183" t="s">
        <v>76</v>
      </c>
      <c r="H13" s="104" t="s">
        <v>77</v>
      </c>
    </row>
    <row r="14" spans="1:8" x14ac:dyDescent="0.25">
      <c r="A14" s="101">
        <v>3</v>
      </c>
      <c r="B14" s="75" t="s">
        <v>16</v>
      </c>
      <c r="C14" s="102">
        <f>Input2!C35</f>
        <v>38.1</v>
      </c>
      <c r="D14" s="102">
        <f>Input2!C41</f>
        <v>45.72</v>
      </c>
      <c r="E14" s="102">
        <f>IF(Input1!C5="Regular shape",Input1!C24,Input1!C24)</f>
        <v>7.5</v>
      </c>
      <c r="F14" s="74">
        <f>IF(C14=0,0,IF(C14&lt;9,"Abutting road width of the site is less than 9mts. Hence may be permitted after leaving 4.5mts. From c/l of such road for road widining",IF(Input2!C20="B1",9,IF(Input2!C20="B2",12,IF(Input2!C20="B3",18,30)))))</f>
        <v>9</v>
      </c>
      <c r="G14" s="102">
        <f>ROUND(IF(AND((IF(AND(C16&gt;0,C16&lt;9),((9-C16)/2),(IF(AND(D16&gt;C16,C16&gt;=9),((D16-C16)/2),0))))&gt;=1,(IF(AND(C17&gt;0,C17&lt;9),((9-C17)/2),(IF(AND(D17&gt;C17,C17&gt;=9),((D17-C17)/2),0))))&gt;=1),Input2!C11-(IF(AND(C16&gt;0,C16&lt;9),((9-C16)/2),(IF(AND(D16&gt;C16,C16&gt;=9),((D16-C16)/2),0))))-(IF(AND(C17&gt;0,C17&lt;9),((9-C17)/2),(IF(AND(D17&gt;C17,C17&gt;=9),((D17-C17)/2),0)))),IF((IF(AND(C16&gt;0,C16&lt;9),((9-C16)/2),(IF(AND(D16&gt;C16,C16&gt;=9),((D16-C16)/2),0))))&gt;=1,Input2!C11-(IF(AND(C16&gt;0,C16&lt;9),((9-C16)/2),(IF(AND(D16&gt;C16,C16&gt;=9),((D16-C16)/2),0)))),IF((IF(AND(C17&gt;0,C17&lt;9),((9-C17)/2),(IF(AND(D17&gt;C17,C17&gt;=9),((D17-C17)/2),0))))&gt;=1,Input2!C11-(IF(AND(C17&gt;0,C17&lt;9),((9-C17)/2),(IF(AND(D17&gt;C17,C17&gt;=9),((D17-C17)/2),0)))),Input2!C11))),2)</f>
        <v>21.95</v>
      </c>
      <c r="H14" s="133" t="s">
        <v>78</v>
      </c>
    </row>
    <row r="15" spans="1:8" x14ac:dyDescent="0.25">
      <c r="A15" s="79">
        <v>4</v>
      </c>
      <c r="B15" s="4" t="s">
        <v>17</v>
      </c>
      <c r="C15" s="5">
        <f>Input2!C36</f>
        <v>0</v>
      </c>
      <c r="D15" s="5">
        <f>Input2!C42</f>
        <v>0</v>
      </c>
      <c r="E15" s="3">
        <f>IF(Input1!C5="Regular shape",Input1!C25,((Input2!C13-Input2!C18-Input1!C24)+(Input2!C14-Input2!C19-Input1!C24))/2)</f>
        <v>2.5</v>
      </c>
      <c r="F15" s="5">
        <f>IF(C15=0,0,IF(C15&lt;=9,"Abutting road width of the site is less than 9mts. Hence may be permitted after leaving 4.5mts. From c/l of such road for road widining",IF(Input2!C20="B1",9,IF(Input2!C20="B2",12,IF(Input2!C20="B3",18,30)))))</f>
        <v>0</v>
      </c>
      <c r="G15" s="5">
        <f>ROUND(IF(AND((IF(AND(C16&gt;0,C16&lt;9),((9-C16)/2),(IF(AND(D16&gt;C16,C16&gt;=9),((D16-C16)/2),0))))&gt;=1,(IF(AND(C17&gt;0,C17&lt;9),((9-C17)/2),(IF(AND(D17&gt;C17,C17&gt;=9),((D17-C17)/2),0))))&gt;=1),Input2!C12-(IF(AND(C16&gt;0,C16&lt;9),((9-C16)/2),(IF(AND(D16&gt;C16,C16&gt;=9),((D16-C16)/2),0))))-(IF(AND(C17&gt;0,C17&lt;9),((9-C17)/2),(IF(AND(D17&gt;C17,C17&gt;=9),((D17-C17)/2),0)))),IF((IF(AND(C16&gt;0,C16&lt;9),((9-C16)/2),(IF(AND(D16&gt;C16,C16&gt;=9),((D16-C16)/2),0))))&gt;=1,Input2!C12-(IF(AND(C16&gt;0,C16&lt;9),((9-C16)/2),(IF(AND(D16&gt;C16,C16&gt;=9),((D16-C16)/2),0)))),IF((IF(AND(C17&gt;0,C17&lt;9),((9-C17)/2),(IF(AND(D17&gt;C17,C17&gt;=9),((D17-C17)/2),0))))&gt;=1,Input2!C12-(IF(AND(C17&gt;0,C17&lt;9),((9-C17)/2),(IF(AND(D17&gt;C17,C17&gt;=9),((D17-C17)/2),0)))),Input2!C12))),2)</f>
        <v>21.95</v>
      </c>
      <c r="H15" s="82" t="s">
        <v>78</v>
      </c>
    </row>
    <row r="16" spans="1:8" x14ac:dyDescent="0.25">
      <c r="A16" s="81">
        <v>5</v>
      </c>
      <c r="B16" s="4" t="s">
        <v>18</v>
      </c>
      <c r="C16" s="5">
        <f>Input2!C37</f>
        <v>0</v>
      </c>
      <c r="D16" s="5">
        <f>Input2!C43</f>
        <v>0</v>
      </c>
      <c r="E16" s="3">
        <f>ROUND(IF(Input1!C5="Regular shape",Input1!C26,Input1!C26),1)</f>
        <v>2.5</v>
      </c>
      <c r="F16" s="5">
        <f>IF(C16=0,0,IF(C16&lt;=9,"Abutting road width of the site is less than 9mts. Hence may be permitted after leaving 4.5mts. From c/l of such road for road widining",IF(Input2!C20="B1",9,IF(Input2!C20="B2",12,IF(Input2!C20="B3",18,30)))))</f>
        <v>0</v>
      </c>
      <c r="G16" s="5">
        <f>ROUND(IF(AND((IF(AND(C14&gt;0,C14&lt;9),((9-C14)/2),(IF(AND(D14&gt;C14,C14&gt;=9),((D14-C14)/2),0))))&gt;=1,(IF(AND(C15&gt;0,C15&lt;9),((9-C15)/2),(IF(AND(D15&gt;C15,C15&gt;=9),((D15-C15)/2),0))))&gt;=1),Input2!C13-(IF(AND(C14&gt;0,C14&lt;9),((9-C14)/2),(IF(AND(D14&gt;C14,C14&gt;=9),((D14-C14)/2),0))))-(IF(AND(C15&gt;0,C15&lt;9),((9-C15)/2),(IF(AND(D15&gt;C15,C15&gt;=9),((D15-C15)/2),0)))),IF((IF(AND(C14&gt;0,C14&lt;9),((9-C14)/2),(IF(AND(D14&gt;C14,C14&gt;=9),((D14-C14)/2),0))))&gt;=1,Input2!C13-(IF(AND(C14&gt;0,C14&lt;9),((9-C14)/2),(IF(AND(D14&gt;C14,C14&gt;=9),((D14-C14)/2),0)))),IF((IF(AND(C15&gt;0,C15&lt;9),((9-C15)/2),(IF(AND(D15&gt;C15,C15&gt;=9),((D15-C15)/2),0))))&gt;=1,Input2!C13-(IF(AND(C15&gt;0,C15&lt;9),((9-C15)/2),(IF(AND(D15&gt;C15,C15&gt;=9),((D15-C15)/2),0)))),Input2!C13))),2)</f>
        <v>14.48</v>
      </c>
      <c r="H16" s="82" t="s">
        <v>78</v>
      </c>
    </row>
    <row r="17" spans="1:9" ht="15.75" thickBot="1" x14ac:dyDescent="0.3">
      <c r="A17" s="96">
        <v>6</v>
      </c>
      <c r="B17" s="99" t="s">
        <v>19</v>
      </c>
      <c r="C17" s="90">
        <f>Input2!C38</f>
        <v>0</v>
      </c>
      <c r="D17" s="90">
        <f>Input2!C44</f>
        <v>0</v>
      </c>
      <c r="E17" s="90">
        <f>IF(Input1!C5="Regular shape",Input1!C27,((Input2!C11-Input2!C16-Input1!C26)+(Input2!C12-Input2!C17-Input1!C26))/2)</f>
        <v>2.5</v>
      </c>
      <c r="F17" s="100">
        <f>IF(C17=0,0,IF(C17&lt;=9,"Abutting road width of the site is less than 9mts. Hence may be permitted after leaving 4.5mts. From c/l of such road for road widining",IF(Input2!C20="B1",9,IF(Input2!C20="B2",12,IF(Input2!C20="B3",18,30)))))</f>
        <v>0</v>
      </c>
      <c r="G17" s="90">
        <f>ROUND(IF(AND((IF(AND(C14&gt;0,C14&lt;9),((9-C14)/2),(IF(AND(D14&gt;C14,C14&gt;=9),((D14-C14)/2),0))))&gt;=1,(IF(AND(C15&gt;0,C15&lt;9),((9-C15)/2),(IF(AND(D15&gt;C15,C15&gt;=9),((D15-C15)/2),0))))&gt;=1),Input2!C14-(IF(AND(C14&gt;0,C14&lt;9),((9-C14)/2),(IF(AND(D14&gt;C14,C14&gt;=9),((D14-C14)/2),0))))-(IF(AND(C15&gt;0,C15&lt;9),((9-C15)/2),(IF(AND(D15&gt;C15,C15&gt;=9),((D15-C15)/2),0)))),IF((IF(AND(C14&gt;0,C14&lt;9),((9-C14)/2),(IF(AND(D14&gt;C14,C14&gt;=9),((D14-C14)/2),0))))&gt;=1,Input2!C14-(IF(AND(C14&gt;0,C14&lt;9),((9-C14)/2),(IF(AND(D14&gt;C14,C14&gt;=9),((D14-C14)/2),0)))),IF((IF(AND(C15&gt;0,C15&lt;9),((9-C15)/2),(IF(AND(D15&gt;C15,C15&gt;=9),((D15-C15)/2),0))))&gt;=1,Input2!C14-(IF(AND(C15&gt;0,C15&lt;9),((9-C15)/2),(IF(AND(D15&gt;C15,C15&gt;=9),((D15-C15)/2),0)))),Input2!C14))),2)</f>
        <v>14.48</v>
      </c>
      <c r="H17" s="98" t="s">
        <v>78</v>
      </c>
    </row>
    <row r="18" spans="1:9" ht="14.25" customHeight="1" thickBot="1" x14ac:dyDescent="0.3">
      <c r="A18" s="225"/>
      <c r="B18" s="226"/>
      <c r="C18" s="226"/>
      <c r="D18" s="226"/>
      <c r="E18" s="226"/>
      <c r="F18" s="226"/>
      <c r="G18" s="226"/>
      <c r="H18" s="227"/>
    </row>
    <row r="19" spans="1:9" ht="14.25" customHeight="1" thickBot="1" x14ac:dyDescent="0.3">
      <c r="A19" s="201" t="s">
        <v>527</v>
      </c>
      <c r="B19" s="202"/>
      <c r="C19" s="202"/>
      <c r="D19" s="202"/>
      <c r="E19" s="202"/>
      <c r="F19" s="202"/>
      <c r="G19" s="202"/>
      <c r="H19" s="203"/>
    </row>
    <row r="20" spans="1:9" ht="45" customHeight="1" thickBot="1" x14ac:dyDescent="0.3">
      <c r="A20" s="128">
        <v>7</v>
      </c>
      <c r="B20" s="183" t="s">
        <v>79</v>
      </c>
      <c r="C20" s="137" t="s">
        <v>518</v>
      </c>
      <c r="D20" s="245" t="str">
        <f>"Site area "&amp; IF(H13&lt;=Input2!C4,"="&amp;IF(Input1!C11&gt;=(ROUND(SQRT((((Input2!C11+Input2!C12+Input2!C13+Input2!C14)/2)-Input2!C11)*(((Input2!C11+Input2!C12+Input2!C13+Input2!C14)/2)-Input2!C12)*(((Input2!C11+Input2!C12+Input2!C13+Input2!C14)/2)-Input2!C13)*(((Input2!C11+Input2!C12+Input2!C13+Input2!C14)/2)-Input2!C14)),2)),Input1!C11,(ROUND(SQRT((((Input2!C11+Input2!C12+Input2!C13+Input2!C14)/2)-Input2!C11)*(((Input2!C11+Input2!C12+Input2!C13+Input2!C14)/2)-Input2!C12)*(((Input2!C11+Input2!C12+Input2!C13+Input2!C14)/2)-Input2!C13)*(((Input2!C11+Input2!C12+Input2!C13+Input2!C14)/2)-Input2!C14)),2)))," as on ground is not tallied as per document")</f>
        <v>Site area  as on ground is not tallied as per document</v>
      </c>
      <c r="E20" s="139" t="s">
        <v>158</v>
      </c>
      <c r="F20" s="183" t="s">
        <v>80</v>
      </c>
      <c r="G20" s="183" t="s">
        <v>81</v>
      </c>
      <c r="H20" s="104" t="s">
        <v>77</v>
      </c>
      <c r="I20" s="6"/>
    </row>
    <row r="21" spans="1:9" ht="15.75" thickBot="1" x14ac:dyDescent="0.3">
      <c r="A21" s="123">
        <v>8</v>
      </c>
      <c r="B21" s="136">
        <f>Input2!C4</f>
        <v>401.46</v>
      </c>
      <c r="C21" s="136">
        <f>Input1!C11</f>
        <v>401.46</v>
      </c>
      <c r="D21" s="246"/>
      <c r="E21" s="184">
        <f>IF(AND(C14&gt;0,C14&lt;9),(((9-C14)/2)*Input2!C11+IF(AND(C15&gt;0,C15&lt;9),(((9-C15)/2)*Input2!C12+IF(AND(C16&gt;0,C16&lt;9),(((9-C16)/2)*G16+IF(AND(C17&gt;0,C17&lt;9),(((9-C17)/2)*G17))))))),0)</f>
        <v>0</v>
      </c>
      <c r="F21" s="184">
        <f>ROUND(IF(AND(D14&gt;C14,C14&gt;=9),(ABS((D14-C14)/2))*Input2!C11,0)+IF(AND(D15&gt;C15,C15&gt;=9),(ABS((D15-C15)/2))*Input2!C12,0)+IF(AND(D16&gt;C16,C16&gt;=9),(ABS((D16-C16)/2))*G16,0)+IF(AND(D17&gt;C17,C17&gt;=9),(ABS((D17-C17)/2))*G17,0),2)</f>
        <v>83.63</v>
      </c>
      <c r="G21" s="184">
        <f>ROUND(SQRT((((G14+G15+G16+G17)/2)-G14)*(((G14+G15+G16+G17)/2)-G15)*(((G14+G15+G16+G17)/2)-G16)*(((G14+G15+G16+G17)/2)-G17)),2)</f>
        <v>317.83999999999997</v>
      </c>
      <c r="H21" s="138" t="s">
        <v>9</v>
      </c>
    </row>
    <row r="22" spans="1:9" ht="36" customHeight="1" thickBot="1" x14ac:dyDescent="0.3">
      <c r="A22" s="128">
        <v>9</v>
      </c>
      <c r="B22" s="233" t="s">
        <v>82</v>
      </c>
      <c r="C22" s="233"/>
      <c r="D22" s="117" t="s">
        <v>83</v>
      </c>
      <c r="E22" s="117" t="s">
        <v>514</v>
      </c>
      <c r="F22" s="183" t="s">
        <v>515</v>
      </c>
      <c r="G22" s="183" t="s">
        <v>516</v>
      </c>
      <c r="H22" s="129"/>
      <c r="I22" s="8"/>
    </row>
    <row r="23" spans="1:9" ht="21" customHeight="1" x14ac:dyDescent="0.25">
      <c r="A23" s="89">
        <v>10</v>
      </c>
      <c r="B23" s="75" t="s">
        <v>16</v>
      </c>
      <c r="C23" s="102">
        <f>IF(AND(C14&gt;0,C14&lt;9),((9-C14)/2),(IF(AND(D14&gt;C14,C14&gt;=9),((D14-C14)/2),0)))</f>
        <v>3.8099999999999987</v>
      </c>
      <c r="D23" s="74">
        <f>ROUND(IF(AND(C14&gt;0,C14&lt;9),(((9-C14)/2)*Input2!C11),(IF(AND(D14&gt;C14,C14&gt;=9),((D14-C14)/2))*Input2!C11)),2)</f>
        <v>83.63</v>
      </c>
      <c r="E23" s="74">
        <f>IF(AND(C21&gt;=1,C21&lt;=200),(IF(C14&lt;=18,1.5,IF(AND(C14&gt;=18.1,C14&lt;=30),3,3))),IF(AND(C21&gt;=200.1,C21&lt;=300),IF(Input1!C18&lt;=7,IF(C14&lt;=12,2,IF(AND(C14&gt;=12.1,C14&lt;=18),3,IF(AND(C14&gt;=18.1,C14&lt;=24),3,IF(AND(C14&gt;=24.1,C14&lt;=30),4,IF(C14&gt;=30.1,5,"NA"))))),IF(AND(Input1!C18&gt;=7,Input1!C18&lt;=10),IF(C14&lt;=12,2,IF(AND(C14&gt;=12.1,C14&lt;=18),3,IF(AND(C14&gt;=18.1,C14&lt;=24),3,IF(AND(C14&gt;=24.1,C14&lt;=30),5,IF(C14&gt;=30.1,6,"NA"))))),"NA")),IF(AND(C21&gt;=300.1,C21&lt;=5000),(IF(C14&lt;=12,3,IF(AND(C14&gt;=12.1,C14&lt;=18),4,IF(AND(C14&gt;=18.1,C14&lt;=24),5,IF(AND(C14&gt;=24.1,C14&lt;=30),6,7.5))))))))</f>
        <v>7.5</v>
      </c>
      <c r="F23" s="74" t="str">
        <f>IF(Input2!C47="Avail concessions in setbacK",IF(D14&gt;=30,6,IF(AND(D14&lt;30,D14&gt;=18),3,2)),"")</f>
        <v/>
      </c>
      <c r="G23" s="135"/>
      <c r="H23" s="133" t="s">
        <v>78</v>
      </c>
    </row>
    <row r="24" spans="1:9" x14ac:dyDescent="0.25">
      <c r="A24" s="81">
        <v>11</v>
      </c>
      <c r="B24" s="2" t="s">
        <v>17</v>
      </c>
      <c r="C24" s="3">
        <f>IF(AND(C15&gt;0,C15&lt;9),((9-C15)/2),(IF(AND(D15&gt;C15,C15&gt;=9),((D15-C15)/2),0)))</f>
        <v>0</v>
      </c>
      <c r="D24" s="77">
        <f>ROUND(IF(AND(C15&gt;0,C15&lt;9),(((9-C15)/2)*Input2!C12),(IF(AND(D15&gt;C15,C15&gt;=9),((D15-C15)/2))*Input2!C12)),2)</f>
        <v>0</v>
      </c>
      <c r="E24" s="77">
        <f>IF(C21&lt;=50,IF(Input1!C18&lt;=7,"-","NA"),IF(AND(C21&gt;=50.1,C21&lt;=100),IF(Input1!C18&lt;=7,"-",IF(AND(Input1!C18&gt;=7.1,Input1!C18&lt;=10),0.5,"NA")),IF(AND(C21&gt;=100.1,C21&lt;=200),IF(Input1!C18&lt;=10,1,"NA"),IF(AND(C21&gt;=200.1,C21&lt;=300),IF(Input1!C18&lt;=7,1,IF(AND(Input1!C18&gt;=7.1,Input1!C18&lt;=10),1.5,"NA")),IF(AND(C21&gt;=300.1,C21&lt;=400),IF(Input1!C18&lt;=7,1.5,IF(AND(Input1!C18&gt;=7.1,Input1!C18&lt;=12),2,"NA")),IF(AND(C21&gt;=400.1,C21&lt;=500),IF(Input1!C18&lt;=7,2,IF(AND(Input1!C18&gt;=7.1,Input1!C18&lt;=12),2.5,"NA")),IF(AND(C21&gt;=500.1,C21&lt;=750),IF(Input1!C18&lt;=7,2.5,IF(AND(Input1!C18&gt;=7.1,Input1!C18&lt;=12),3,IF(AND(Input1!C18&gt;=12.1,Input1!C18&lt;=15),3.5,"NA"))),IF(AND(C21&gt;=750.1,C21&lt;=1000),IF(Input1!C18&lt;=7,3,IF(AND(Input1!C18&gt;=7.1,Input1!C18&lt;=12),3.5,IF(AND(Input1!C18&gt;=12.1,Input1!C18&lt;=15),4,"NA"))),IF(AND(C21&gt;=1000.1,C21&lt;=1500),IF(Input1!C18&lt;=7,3.5,IF(AND(Input1!C18&gt;=7.1,Input1!C18&lt;=12),4,IF(AND(Input1!C18&gt;=12.1,Input1!C18&lt;=15),5,IF(AND(Input1!C18&gt;=15.1,Input1!C18&lt;=18),6,"NA")))),IF(AND(C21&gt;=1500.1,C21&lt;=2500),IF(Input1!C18&lt;=7,4,IF(AND(Input1!C18&gt;=7.1,Input1!C18&lt;=15),5,IF(AND(Input1!C18&gt;=15.1,Input1!C18&lt;=18),6,"NA"))),IF(C21&gt;=2500.1,IF(Input1!C18&lt;=7,5,IF(AND(Input1!C18&gt;=7.1,Input1!C18&lt;=15),6,IF(AND(Input1!C18&gt;=15.1,Input1!C18&lt;=18),7,"NA"))),"Y")))))))))))</f>
        <v>2.5</v>
      </c>
      <c r="F24" s="77" t="str">
        <f>IF(Input2!C47="Avail concessions in setbacK",IF(C33&lt;=12,2,IF(AND(C33&gt;12,C33&lt;=15),2.5,IF(AND(C33&gt;15,C33&lt;=18),3,7))),(IF(AND(Input2!C54="Yes",Input2!C55=1),E15,IF(AND(Input2!C54="Yes",Input2!C56=1),E15,IF(AND(Input2!C54="Yes",Input2!C57=1),E15,IF(AND(Input2!C54="Yes",Input2!C59=1),E15,IF(AND(Input2!C54="Yes",Input2!C62=1),E15,IF(C38&gt;=E15,C38,""))))))))</f>
        <v/>
      </c>
      <c r="G24" s="73"/>
      <c r="H24" s="82" t="s">
        <v>78</v>
      </c>
    </row>
    <row r="25" spans="1:9" ht="19.5" customHeight="1" x14ac:dyDescent="0.25">
      <c r="A25" s="79">
        <v>12</v>
      </c>
      <c r="B25" s="2" t="s">
        <v>18</v>
      </c>
      <c r="C25" s="3">
        <f>IF(AND(C16&gt;0,C16&lt;9),((9-C16)/2),(IF(AND(D16&gt;C16,C16&gt;=9),((D16-C16)/2),0)))</f>
        <v>0</v>
      </c>
      <c r="D25" s="77">
        <f>ROUND(IF(AND(C16&gt;0,C16&lt;9),(((9-C16)/2)*G16),(IF(AND(D16&gt;C16,C16&gt;=9),(ABS((D16-C16)/2)))*G16)),2)</f>
        <v>0</v>
      </c>
      <c r="E25" s="77">
        <f>IF(C21&lt;=50,IF(Input1!C18&lt;=7,"-","NA"),IF(AND(C21&gt;=50.1,C21&lt;=100),IF(Input1!C18&lt;=7,"-",IF(AND(Input1!C18&gt;=7.1,Input1!C18&lt;=10),0.5,"NA")),IF(AND(C21&gt;=100.1,C21&lt;=200),IF(Input1!C18&lt;=10,1,"NA"),IF(AND(C21&gt;=200.1,C21&lt;=300),IF(Input1!C18&lt;=7,1,IF(AND(Input1!C18&gt;=7.1,Input1!C18&lt;=10),1.5,"NA")),IF(AND(C21&gt;=300.1,C21&lt;=400),IF(Input1!C18&lt;=7,1.5,IF(AND(Input1!C18&gt;=7.1,Input1!C18&lt;=12),2,"NA")),IF(AND(C21&gt;=400.1,C21&lt;=500),IF(Input1!C18&lt;=7,2,IF(AND(Input1!C18&gt;=7.1,Input1!C18&lt;=12),2.5,"NA")),IF(AND(C21&gt;=500.1,C21&lt;=750),IF(Input1!C18&lt;=7,2.5,IF(AND(Input1!C18&gt;=7.1,Input1!C18&lt;=12),3,IF(AND(Input1!C18&gt;=12.1,Input1!C18&lt;=15),3.5,"NA"))),IF(AND(C21&gt;=750.1,C21&lt;=1000),IF(Input1!C18&lt;=7,3,IF(AND(Input1!C18&gt;=7.1,Input1!C18&lt;=12),3.5,IF(AND(Input1!C18&gt;=12.1,Input1!C18&lt;=15),4,"NA"))),IF(AND(C21&gt;=1000.1,C21&lt;=1500),IF(Input1!C18&lt;=7,3.5,IF(AND(Input1!C18&gt;=7.1,Input1!C18&lt;=12),4,IF(AND(Input1!C18&gt;=12.1,Input1!C18&lt;=15),5,IF(AND(Input1!C18&gt;=15.1,Input1!C18&lt;=18),6,"NA")))),IF(AND(C21&gt;=1500.1,C21&lt;=2500),IF(Input1!C18&lt;=7,4,IF(AND(Input1!C18&gt;=7.1,Input1!C18&lt;=15),5,IF(AND(Input1!C18&gt;=15.1,Input1!C18&lt;=18),6,"NA"))),IF(C21&gt;=2500.1,IF(Input1!C18&lt;=7,5,IF(AND(Input1!C18&gt;=7.1,Input1!C18&lt;=15),6,IF(AND(Input1!C18&gt;=15.1,Input1!C18&lt;=18),7,"NA"))),"Y")))))))))))</f>
        <v>2.5</v>
      </c>
      <c r="F25" s="72" t="str">
        <f>IF(Input2!C47="Avail concessions in setbacK",IF(C33&lt;=12,2,IF(AND(C33&gt;12,C33&lt;=15),2.5,IF(AND(C33&gt;15,C33&lt;=18),3,7))),(IF(AND(Input2!C54="Yes",Input2!C58=1),E16,IF(AND(Input2!C54="Yes",Input2!C59=1),E16,IF(AND(Input2!C54="Yes",Input2!C60=1),E16,IF(AND(Input2!C54="Yes",Input2!C56=1),E16,IF(AND(Input2!C54="Yes",Input2!C63=1),E16,IF(C39&gt;=E16,C39,""))))))))</f>
        <v/>
      </c>
      <c r="G25" s="76"/>
      <c r="H25" s="82" t="s">
        <v>78</v>
      </c>
    </row>
    <row r="26" spans="1:9" ht="21" customHeight="1" thickBot="1" x14ac:dyDescent="0.3">
      <c r="A26" s="86">
        <v>13</v>
      </c>
      <c r="B26" s="99" t="s">
        <v>19</v>
      </c>
      <c r="C26" s="90">
        <f>IF(AND(C17&gt;0,C17&lt;9),((9-C17)/2),(IF(AND(D17&gt;C17,C17&gt;=9),((D17-C17)/2),0)))</f>
        <v>0</v>
      </c>
      <c r="D26" s="186">
        <f>ROUND(IF(AND(C17&gt;0,C17&lt;9),(((9-C17)/2)*G17),(IF(AND(D17&gt;C17,C17&gt;=9),((D17-C17)/2)))*G17),2)</f>
        <v>0</v>
      </c>
      <c r="E26" s="130">
        <f>IF(C21&lt;=50,IF(Input1!C18&lt;=7,"-","NA"),IF(AND(C21&gt;=50.1,C21&lt;=100),IF(Input1!C18&lt;=7,"-",IF(AND(Input1!C18&gt;=7.1,Input1!C18&lt;=10),0.5,"NA")),IF(AND(C21&gt;=100.1,C21&lt;=200),IF(Input1!C18&lt;=10,1,"NA"),IF(AND(C21&gt;=200.1,C21&lt;=300),IF(Input1!C18&lt;=7,1,IF(AND(Input1!C18&gt;=7.1,Input1!C18&lt;=10),1.5,"NA")),IF(AND(C21&gt;=300.1,C21&lt;=400),IF(Input1!C18&lt;=7,1.5,IF(AND(Input1!C18&gt;=7.1,Input1!C18&lt;=12),2,"NA")),IF(AND(C21&gt;=400.1,C21&lt;=500),IF(Input1!C18&lt;=7,2,IF(AND(Input1!C18&gt;=7.1,Input1!C18&lt;=12),2.5,"NA")),IF(AND(C21&gt;=500.1,C21&lt;=750),IF(Input1!C18&lt;=7,2.5,IF(AND(Input1!C18&gt;=7.1,Input1!C18&lt;=12),3,IF(AND(Input1!C18&gt;=12.1,Input1!C18&lt;=15),3.5,"NA"))),IF(AND(C21&gt;=750.1,C21&lt;=1000),IF(Input1!C18&lt;=7,3,IF(AND(Input1!C18&gt;=7.1,Input1!C18&lt;=12),3.5,IF(AND(Input1!C18&gt;=12.1,Input1!C18&lt;=15),4,"NA"))),IF(AND(C21&gt;=1000.1,C21&lt;=1500),IF(Input1!C18&lt;=7,3.5,IF(AND(Input1!C18&gt;=7.1,Input1!C18&lt;=12),4,IF(AND(Input1!C18&gt;=12.1,Input1!C18&lt;=15),5,IF(AND(Input1!C18&gt;=15.1,Input1!C18&lt;=18),6,"NA")))),IF(AND(C21&gt;=1500.1,C21&lt;=2500),IF(Input1!C18&lt;=7,4,IF(AND(Input1!C18&gt;=7.1,Input1!C18&lt;=15),5,IF(AND(Input1!C18&gt;=15.1,Input1!C18&lt;=18),6,"NA"))),IF(C21&gt;=2500.1,IF(Input1!C18&lt;=7,5,IF(AND(Input1!C18&gt;=7.1,Input1!C18&lt;=15),6,IF(AND(Input1!C18&gt;=15.1,Input1!C18&lt;=18),7,"NA"))),"Y")))))))))))</f>
        <v>2.5</v>
      </c>
      <c r="F26" s="130" t="str">
        <f>IF(Input2!C47="Avail concessions in setbacK",IF(C33&lt;=12,2,IF(AND(C33&gt;12,C33&lt;=15),2.5,IF(AND(C33&gt;15,C33&lt;=18),3,7))),(IF(AND(Input2!C54="Yes",Input2!C61=1),E17,IF(AND(Input2!C54="Yes",Input2!C62=1),E17,IF(AND(Input2!C54="Yes",Input2!C63=1),E17,IF(AND(Input2!C54="Yes",Input2!C57=1),E17,IF(AND(Input2!C54="Yes",Input2!C60=1),E17,IF(C40&gt;=E17,C40,""))))))))</f>
        <v/>
      </c>
      <c r="G26" s="131"/>
      <c r="H26" s="98" t="s">
        <v>78</v>
      </c>
    </row>
    <row r="27" spans="1:9" ht="30" thickBot="1" x14ac:dyDescent="0.3">
      <c r="A27" s="128"/>
      <c r="B27" s="134" t="s">
        <v>98</v>
      </c>
      <c r="C27" s="134" t="s">
        <v>99</v>
      </c>
      <c r="D27" s="113" t="s">
        <v>100</v>
      </c>
      <c r="E27" s="185" t="s">
        <v>101</v>
      </c>
      <c r="F27" s="113" t="str">
        <f>IF(Input2!C47="TDR certificate as per rule 17","TDR certificate as per rule 17",IF(Input2!C47="Extra floor with equvalent built up area","Extra floor with equvalent built up area",IF(Input2!C47="Avail concessions in setbacK","Floor area after road widining as per 16B","NA")))</f>
        <v>TDR certificate as per rule 17</v>
      </c>
      <c r="G27" s="185" t="s">
        <v>102</v>
      </c>
      <c r="H27" s="129"/>
    </row>
    <row r="28" spans="1:9" ht="25.5" customHeight="1" x14ac:dyDescent="0.25">
      <c r="A28" s="101"/>
      <c r="B28" s="102">
        <f>(ROUND(SQRT(((((Input2!C11-E25-E26)+(Input2!C12-E25-E26)+(Input2!C13-E23-E24)+(Input2!C14-E23-E24))/2)-(Input2!C11-E25-E26))*((((Input2!C11-E25-E26)+(Input2!C12-E25-E26)+(Input2!C13-E23-E24)+(Input2!C14-E23-E24))/2)-(Input2!C12-E25-E26))*((((Input2!C11-E25-E26)+(Input2!C12-E25-E26)+(Input2!C13-E23-E24)+(Input2!C14-E23-E24))/2)-(Input2!C13-E23-E24))*((((Input2!C11-E25-E26)+(Input2!C12-E25-E26)+(Input2!C13-E23-E24)+(Input2!C14-E23-E24))/2)-(Input2!C14-E23-E24))),2)-Input1!C29-Input1!C30-Input1!C31-Input1!C32-Input1!C33)*(E52+F52)</f>
        <v>562.08000000000004</v>
      </c>
      <c r="C28" s="102">
        <f>IF(AND(D14&gt;C14,C14&gt;=9),(ABS((D14-C14)/2))*Input2!C11,0)+IF(AND(D15&gt;C15,C15&gt;=9),(ABS((D15-C15)/2))*Input2!C12,0)+IF(AND(D16&gt;C16,C16&gt;=9),(ABS((D16-C16)/2))*G16,0)+IF(AND(D17&gt;C17,C17&gt;=9),(ABS((D17-C17)/2))*G17,0)</f>
        <v>83.629499999999965</v>
      </c>
      <c r="D28" s="74">
        <f>B28+C28</f>
        <v>645.70950000000005</v>
      </c>
      <c r="E28" s="102">
        <f>Input1!C45+Input1!C46</f>
        <v>140.41</v>
      </c>
      <c r="F28" s="132">
        <f>IF(Input2!C47="TDR certificate as per rule 17",C28*200%,IF(Input2!C47="Extra floor with equvalent built up area","",IF(Input2!C47="Avail concessions in setbacK",(ROUND(SQRT(((((G14-F25-F26)+(G15-F25-F26)+(G16-F23-F24)+(G17-F23-F24))/2)-(G14-F25-F26))*((((G14-F25-F26)+(G15-F25-F26)+(G16-F23-F24)+(G17-F23-F24))/2)-(G15-F25-F26))*((((G14-F25-F26)+(G15-F25-F26)+(G16-F23-F24)+(G17-F23-F24))/2)-(G16-F23-F24))*((((G14-F25-F26)+(G15-F25-F26)+(G16-F23-F24)+(G17-F23-F24))/2)-(G17-F23-F24))),2)-Input1!C29-Input1!C30-Input1!C31-Input1!C32-Input1!C33)*(E52+F52),"")))</f>
        <v>167.25899999999993</v>
      </c>
      <c r="G28" s="187" t="str">
        <f>"Applicant "&amp;Input2!C47</f>
        <v>Applicant TDR certificate as per rule 17</v>
      </c>
      <c r="H28" s="133"/>
    </row>
    <row r="29" spans="1:9" ht="25.5" customHeight="1" x14ac:dyDescent="0.25">
      <c r="A29" s="105"/>
      <c r="B29" s="247" t="str">
        <f>"Splay:   "&amp;IF(AND(C14&gt;0,C14&lt;=12,C16&gt;0,C16&lt;=12),"abbuting roads in Front side and Side-1 side roads Splay at road junctions should be provided 3m x 3m",IF(AND(C14&gt;12,C14&lt;24,C16&gt;12,C16&lt;24),"abbuting roads in Front side and Side-1 side roads Splay at road junctions should be provided 4.5m x 4.5m",IF(AND(C14&gt;24,C16&gt;24),"abbuting roads in Front side and Side-1 side roads Splay at road junctions should be provided 6m x 6m",IF(AND(C14&gt;0,C14&lt;=12,C17&gt;0,C17&lt;=12),"abbuting roads in Front side and Side-1 side roads Splay at road junctions should be provided 3m x 3m",IF(AND(C14&gt;12,C14&lt;24,C17&gt;12,C17&lt;24),"abbuting roads in Front side and Side-1 side roads Splay at road junctions should be provided 4.5m x 4.5m",IF(AND(C14&gt;24,C17&gt;24),"abbuting roads in Front side and Side-1 side roads Splay at road junctions should be provided 6m x 6m",IF(AND(C15&gt;0,C15&lt;=12,C16&gt;0,C16&lt;=12),"abbuting roads in Front side and Side-1 side roads Splay at road junctions should be provided 3m x 3m",IF(AND(C15&gt;12,C15&lt;24,C16&gt;12,C16&lt;24),"abbuting roads in Front side and Side-1 side roads Splay at road junctions should be provided 4.5m x 4.5m",IF(AND(C15&gt;24,C16&gt;24),"abbuting roads in Front side and Side-1 side roads Splay at road junctions should be provided 6m x 6m",IF(AND(C15&gt;0,C15&lt;=12,C17&gt;0,C17&lt;=12),"abbuting roads in Front side and Side-1 side roads Splay at road junctions should be provided 3m x 3m",IF(AND(C15&gt;12,C15&lt;24,C17&gt;12,C17&lt;24),"abbuting roads in Front side and Side-1 side roads Splay at road junctions should be provided 4.5m x 4.5m",IF(AND(C15&gt;24,C17&gt;24),"abbuting roads in Front side and Side-1 side roads Splay at road junctions should be provided 6m x 6m",""))))))))))))</f>
        <v xml:space="preserve">Splay:   </v>
      </c>
      <c r="C29" s="248"/>
      <c r="D29" s="248"/>
      <c r="E29" s="248"/>
      <c r="F29" s="248"/>
      <c r="G29" s="249"/>
      <c r="H29" s="138"/>
    </row>
    <row r="30" spans="1:9" ht="32.25" customHeight="1" thickBot="1" x14ac:dyDescent="0.3">
      <c r="A30" s="86"/>
      <c r="B30" s="250" t="str">
        <f>IF(E21&gt;0,E21&amp;" SQMTS. area should be handedover to the Municipality",IF(F21&gt;0,F21&amp;" SQMTS. Road widining Area should be handed over through registred gift deed to Municipality (TDR can be awarded)",""))</f>
        <v>83.63 SQMTS. Road widining Area should be handed over through registred gift deed to Municipality (TDR can be awarded)</v>
      </c>
      <c r="C30" s="251"/>
      <c r="D30" s="251"/>
      <c r="E30" s="251"/>
      <c r="F30" s="251"/>
      <c r="G30" s="251"/>
      <c r="H30" s="252"/>
    </row>
    <row r="31" spans="1:9" ht="15" customHeight="1" thickBot="1" x14ac:dyDescent="0.3">
      <c r="A31" s="225"/>
      <c r="B31" s="226"/>
      <c r="C31" s="226"/>
      <c r="D31" s="226"/>
      <c r="E31" s="226"/>
      <c r="F31" s="226"/>
      <c r="G31" s="226"/>
      <c r="H31" s="227"/>
    </row>
    <row r="32" spans="1:9" ht="15" customHeight="1" thickBot="1" x14ac:dyDescent="0.3">
      <c r="A32" s="201" t="s">
        <v>528</v>
      </c>
      <c r="B32" s="202"/>
      <c r="C32" s="202"/>
      <c r="D32" s="202"/>
      <c r="E32" s="202"/>
      <c r="F32" s="202"/>
      <c r="G32" s="202"/>
      <c r="H32" s="203"/>
    </row>
    <row r="33" spans="1:11" s="1" customFormat="1" ht="43.5" thickBot="1" x14ac:dyDescent="0.3">
      <c r="A33" s="123">
        <v>14</v>
      </c>
      <c r="B33" s="124" t="s">
        <v>84</v>
      </c>
      <c r="C33" s="125">
        <f>Input1!C18</f>
        <v>12</v>
      </c>
      <c r="D33" s="124" t="s">
        <v>85</v>
      </c>
      <c r="E33" s="125">
        <f>IF(AND(Input2!C21="A",C14&lt;9),10,IF(AND(Input2!C21="B",C14&lt;9),12,(IF(AND(G21&gt;=1,G21&lt;=50),7,IF(AND(G21&gt;=50.1,G21&lt;=100),10,IF(AND(G21&gt;=100.1,G21&lt;=200),10,IF(AND(G21&gt;=200.1,G21&lt;=300),10,IF(AND(G21&gt;=300.1,G21&lt;=400),12,IF(AND(G21&gt;=400.1,G21&lt;=500),12,IF(AND(G21&gt;=500.1,G21&lt;=750),15,IF(AND(G21&gt;=750.1,G21&lt;=1000),15,IF(AND(G21&gt;=1000.1,C14&gt;=12),18,15))))))))))))</f>
        <v>12</v>
      </c>
      <c r="F33" s="124" t="s">
        <v>86</v>
      </c>
      <c r="G33" s="184" t="str">
        <f>IF(C33&lt;=E33,"Satisfied","Proposed building height is exceed the permissible height")</f>
        <v>Satisfied</v>
      </c>
      <c r="H33" s="126" t="s">
        <v>9</v>
      </c>
      <c r="I33"/>
      <c r="J33"/>
      <c r="K33"/>
    </row>
    <row r="34" spans="1:11" s="1" customFormat="1" ht="15.75" thickBot="1" x14ac:dyDescent="0.3">
      <c r="A34" s="225"/>
      <c r="B34" s="226"/>
      <c r="C34" s="226"/>
      <c r="D34" s="226"/>
      <c r="E34" s="226"/>
      <c r="F34" s="226"/>
      <c r="G34" s="226"/>
      <c r="H34" s="227"/>
      <c r="I34"/>
      <c r="J34"/>
      <c r="K34"/>
    </row>
    <row r="35" spans="1:11" s="1" customFormat="1" ht="15.75" thickBot="1" x14ac:dyDescent="0.3">
      <c r="A35" s="201" t="s">
        <v>532</v>
      </c>
      <c r="B35" s="202"/>
      <c r="C35" s="202"/>
      <c r="D35" s="202"/>
      <c r="E35" s="202"/>
      <c r="F35" s="202"/>
      <c r="G35" s="202"/>
      <c r="H35" s="203"/>
      <c r="I35"/>
      <c r="J35"/>
      <c r="K35"/>
    </row>
    <row r="36" spans="1:11" ht="26.25" customHeight="1" thickBot="1" x14ac:dyDescent="0.3">
      <c r="A36" s="128">
        <v>15</v>
      </c>
      <c r="B36" s="117" t="s">
        <v>87</v>
      </c>
      <c r="C36" s="183" t="s">
        <v>545</v>
      </c>
      <c r="D36" s="183" t="s">
        <v>88</v>
      </c>
      <c r="E36" s="183" t="s">
        <v>89</v>
      </c>
      <c r="F36" s="183" t="s">
        <v>90</v>
      </c>
      <c r="G36" s="183" t="s">
        <v>91</v>
      </c>
      <c r="H36" s="183" t="s">
        <v>520</v>
      </c>
    </row>
    <row r="37" spans="1:11" ht="15" customHeight="1" x14ac:dyDescent="0.25">
      <c r="A37" s="89">
        <v>16</v>
      </c>
      <c r="B37" s="127" t="s">
        <v>16</v>
      </c>
      <c r="C37" s="102">
        <f>IF(AND(G21&gt;=1,G21&lt;=200),(IF(C14&lt;=18,1.5,IF(AND(C14&gt;=18.1,C14&lt;=30),3,3))),IF(AND(G21&gt;=200.1,G21&lt;=300),IF(Input1!C18&lt;=7,IF(C14&lt;=12,2,IF(AND(C14&gt;=12.1,C14&lt;=18),3,IF(AND(C14&gt;=18.1,C14&lt;=24),3,IF(AND(C14&gt;=24.1,C14&lt;=30),4,IF(C14&gt;=30.1,5,"NA"))))),IF(AND(Input1!C18&gt;=7,Input1!C18&lt;=10),IF(C14&lt;=12,2,IF(AND(C14&gt;=12.1,C14&lt;=18),3,IF(AND(C14&gt;=18.1,C14&lt;=24),3,IF(AND(C14&gt;=24.1,C14&lt;=30),5,IF(C14&gt;=30.1,6,"NA"))))),"NA")),IF(AND(G21&gt;=300.1,G21&lt;=5000),(IF(C14&lt;=12,3,IF(AND(C14&gt;=12.1,C14&lt;=18),4,IF(AND(C14&gt;=18.1,C14&lt;=24),5,IF(AND(C14&gt;=24.1,C14&lt;=30),6,7.5))))))))</f>
        <v>7.5</v>
      </c>
      <c r="D37" s="102">
        <f>IF(Input2!C47="Avail concessions in setbacK",IF(D14&gt;=30,6,IF(AND(D14&lt;30,D14&gt;=18),3,2)),IF(C37&gt;=E14,C37,E14))</f>
        <v>7.5</v>
      </c>
      <c r="E37" s="115">
        <f>IF(Input1!C5="Regular shape",(G14-D39-D40),((G14-D39-D40)+(G15-D39-D40))/2)</f>
        <v>17.95</v>
      </c>
      <c r="F37" s="102">
        <f>IF(AND(G21&gt;=300,G21&lt;=750,(C37-D37)&lt;=1,Input2!C54="Yes",Input2!C55=1),C37+ABS((C38-D38))*(E38/E37),IF(AND(G21&gt;=300,G21&lt;=750,(C37-D37)&lt;=1,Input2!C54="Yes",Input2!C58=1),C37+ABS((C39-D39))*(E39/E37),IF(AND(G21&gt;=300,G21&lt;=750,(C37-D37)&lt;=1,Input2!C54="Yes",Input2!C61=1),C37+ABS((C40-D40))*(E40/E37),IF(AND(G21&gt;750,Input2!C54="Yes",Input2!C55=1),(C37+ABS((C38-D38))*(E38/E37)*2),IF(AND(G21&gt;750,Input2!C54="Yes",Input2!C58=1),C37+ABS((C39-D39))*(E39/E37)*2,IF(AND(G21&gt;750,Input2!C54="Yes",Input2!C61=1),C37+ABS((C40-D40))*(E40/E37)*2,D37))))))</f>
        <v>7.5</v>
      </c>
      <c r="G37" s="115">
        <f>ROUND(IF(Input1!C5="Regular shape",(G14-F39-F40),((G14-F39-F40)+(G15-F39-F40))/2),2)</f>
        <v>17.95</v>
      </c>
      <c r="H37" s="115">
        <f>G37+F39+F40</f>
        <v>21.95</v>
      </c>
    </row>
    <row r="38" spans="1:11" x14ac:dyDescent="0.25">
      <c r="A38" s="81">
        <v>17</v>
      </c>
      <c r="B38" s="4" t="s">
        <v>17</v>
      </c>
      <c r="C38" s="3">
        <f>IF(G21&lt;=50,IF(Input1!C18&lt;=7,"-","NA"),IF(AND(G21&gt;=50.1,G21&lt;=100),IF(Input1!C18&lt;=7,"-",IF(AND(Input1!C18&gt;=7.1,Input1!C18&lt;=10),0.5,"NA")),IF(AND(G21&gt;=100.1,G21&lt;=200),IF(Input1!C18&lt;=10,1,"NA"),IF(AND(G21&gt;=200.1,G21&lt;=300),IF(Input1!C18&lt;=7,1,IF(AND(Input1!C18&gt;=7.1,Input1!C18&lt;=10),1.5,"NA")),IF(AND(G21&gt;=300.1,G21&lt;=400),IF(Input1!C18&lt;=7,1.5,IF(AND(Input1!C18&gt;=7.1,Input1!C18&lt;=12),2,"NA")),IF(AND(G21&gt;=400.1,G21&lt;=500),IF(Input1!C18&lt;=7,2,IF(AND(Input1!C18&gt;=7.1,Input1!C18&lt;=12),2.5,"NA")),IF(AND(G21&gt;=500.1,G21&lt;=750),IF(Input1!C18&lt;=7,2.5,IF(AND(Input1!C18&gt;=7.1,Input1!C18&lt;=12),3,IF(AND(Input1!C18&gt;=12.1,Input1!C18&lt;=15),3.5,"NA"))),IF(AND(G21&gt;=750.1,G21&lt;=1000),IF(Input1!C18&lt;=7,3,IF(AND(Input1!C18&gt;=7.1,Input1!C18&lt;=12),3.5,IF(AND(Input1!C18&gt;=12.1,Input1!C18&lt;=15),4,"NA"))),IF(AND(G21&gt;=1000.1,G21&lt;=1500),IF(Input1!C18&lt;=7,3.5,IF(AND(Input1!C18&gt;=7.1,Input1!C18&lt;=12),4,IF(AND(Input1!C18&gt;=12.1,Input1!C18&lt;=15),5,IF(AND(Input1!C18&gt;=15.1,Input1!C18&lt;=18),6,"NA")))),IF(AND(G21&gt;=1500.1,G21&lt;=2500),IF(Input1!C18&lt;=7,4,IF(AND(Input1!C18&gt;=7.1,Input1!C18&lt;=15),5,IF(AND(Input1!C18&gt;=15.1,Input1!C18&lt;=18),6,"NA"))),IF(G21&gt;=2500.1,IF(Input1!C18&lt;=7,5,IF(AND(Input1!C18&gt;=7.1,Input1!C18&lt;=15),6,IF(AND(Input1!C18&gt;=15.1,Input1!C18&lt;=18),7,"NA"))),"Y")))))))))))</f>
        <v>2</v>
      </c>
      <c r="D38" s="3">
        <f>IF(Input2!C47="Avail concessions in setbacK",IF(C33&lt;=12,2,IF(AND(C33&gt;12,C33&lt;=15),2.5,IF(AND(C33&gt;15,C33&lt;=18),3,7))),(IF(AND(Input2!C54="Yes",Input2!C55=1),E15,IF(AND(Input2!C54="Yes",Input2!C56=1),E15,IF(AND(Input2!C54="Yes",Input2!C57=1),E15,IF(AND(Input2!C54="Yes",Input2!C59=1),E15,IF(AND(Input2!C54="Yes",Input2!C62=1),E15,IF(C38&gt;=E15,C38,IF(C14&lt;=D14,C38,E15)))))))))</f>
        <v>2</v>
      </c>
      <c r="E38" s="5">
        <f>IF(Input1!C5="Regular shape",(G15-D39-D40),((G14-D39-D40)+(G15-D39-D40))/2)</f>
        <v>17.95</v>
      </c>
      <c r="F38" s="3">
        <f>ROUND(IF(AND(G21&gt;=300,G21&lt;=750,(C38-D38)&lt;=1,Input2!C54="Yes",Input2!C59=1),C38+ABS((C39-D39))*(E39/E38),IF(AND(G21&gt;=300,G21&lt;=750,(C38-D38)&lt;=1,Input2!C54="Yes",Input2!C62=1),C38+ABS((C40-D40))*(E40/E38),IF(AND(G21&gt;750,Input2!C54="Yes",Input2!C56=1),C38+ABS((C39-D39))*(E39/E38)*2,IF(AND(G21&gt;750,Input2!C54="Yes",Input2!C62=1),C38+ABS((C40-D40))*(E40/E38)*2,D38)))),1)</f>
        <v>2</v>
      </c>
      <c r="G38" s="5">
        <f>ROUND(IF(Input1!C5="Regular shape",(G15-F39-F40),((G14-F39-F40)+(G15-F39-F40))/2),2)</f>
        <v>17.95</v>
      </c>
      <c r="H38" s="115">
        <f>G38+F39+F40</f>
        <v>21.95</v>
      </c>
    </row>
    <row r="39" spans="1:11" x14ac:dyDescent="0.25">
      <c r="A39" s="79">
        <v>18</v>
      </c>
      <c r="B39" s="4" t="s">
        <v>18</v>
      </c>
      <c r="C39" s="3">
        <f>IF(G21&lt;=50,IF(Input1!C18&lt;=7,"-","NA"),IF(AND(G21&gt;=50.1,G21&lt;=100),IF(Input1!C18&lt;=7,"-",IF(AND(Input1!C18&gt;=7.1,Input1!C18&lt;=10),0.5,"NA")),IF(AND(G21&gt;=100.1,G21&lt;=200),IF(Input1!C18&lt;=10,1,"NA"),IF(AND(G21&gt;=200.1,G21&lt;=300),IF(Input1!C18&lt;=7,1,IF(AND(Input1!C18&gt;=7.1,Input1!C18&lt;=10),1.5,"NA")),IF(AND(G21&gt;=300.1,G21&lt;=400),IF(Input1!C18&lt;=7,1.5,IF(AND(Input1!C18&gt;=7.1,Input1!C18&lt;=12),2,"NA")),IF(AND(G21&gt;=400.1,G21&lt;=500),IF(Input1!C18&lt;=7,2,IF(AND(Input1!C18&gt;=7.1,Input1!C18&lt;=12),2.5,"NA")),IF(AND(G21&gt;=500.1,G21&lt;=750),IF(Input1!C18&lt;=7,2.5,IF(AND(Input1!C18&gt;=7.1,Input1!C18&lt;=12),3,IF(AND(Input1!C18&gt;=12.1,Input1!C18&lt;=15),3.5,"NA"))),IF(AND(G21&gt;=750.1,G21&lt;=1000),IF(Input1!C18&lt;=7,3,IF(AND(Input1!C18&gt;=7.1,Input1!C18&lt;=12),3.5,IF(AND(Input1!C18&gt;=12.1,Input1!C18&lt;=15),4,"NA"))),IF(AND(G21&gt;=1000.1,G21&lt;=1500),IF(Input1!C18&lt;=7,3.5,IF(AND(Input1!C18&gt;=7.1,Input1!C18&lt;=12),4,IF(AND(Input1!C18&gt;=12.1,Input1!C18&lt;=15),5,IF(AND(Input1!C18&gt;=15.1,Input1!C18&lt;=18),6,"NA")))),IF(AND(G21&gt;=1500.1,G21&lt;=2500),IF(Input1!C18&lt;=7,4,IF(AND(Input1!C18&gt;=7.1,Input1!C18&lt;=15),5,IF(AND(Input1!C18&gt;=15.1,Input1!C18&lt;=18),6,"NA"))),IF(G21&gt;=2500.1,IF(Input1!C18&lt;=7,5,IF(AND(Input1!C18&gt;=7.1,Input1!C18&lt;=15),6,IF(AND(Input1!C18&gt;=15.1,Input1!C18&lt;=18),7,"NA"))),"Y")))))))))))</f>
        <v>2</v>
      </c>
      <c r="D39" s="3">
        <f>IF(Input2!C47="Avail concessions in setbacK",IF(C33&lt;=12,2,IF(AND(C33&gt;12,C33&lt;=15),2.5,IF(AND(C33&gt;15,C33&lt;=18),3,7))),(IF(AND(Input2!C54="Yes",Input2!C58=1),E16,IF(AND(Input2!C54="Yes",Input2!C59=1),E16,IF(AND(Input2!C54="Yes",Input2!C60=1),E16,IF(AND(Input2!C54="Yes",Input2!C56=1),E16,IF(AND(Input2!C54="Yes",Input2!C63=1),E16,IF(C39&gt;=E16,C39,IF(C14&lt;=D14,C39,E16)))))))))</f>
        <v>2</v>
      </c>
      <c r="E39" s="5">
        <f>IF(Input1!C5="Regular shape",(G16-D37-D38),((G16-D37-D38)+(G17-D37-D38))/2)</f>
        <v>4.9800000000000004</v>
      </c>
      <c r="F39" s="3">
        <f>IF(AND(G21&gt;=300,G21&lt;=750,(C39-D39)&lt;=1,Input2!C54="Yes",Input2!C56=1),C39+ABS((C38-D38))*(E38/E40),IF(AND(G21&gt;=300,G21&lt;=750,(C39-D39)&lt;=1,Input2!C54="Yes",Input2!C63=1),C39+ABS((C40-D40))*(E40/E39),IF(AND(G21&gt;750,Input2!C54="Yes",Input2!C56=1),C39+ABS((C38-D38))*(E38/E40)*2,IF(AND(G21&gt;750,Input2!C54="Yes",Input2!C63=1),C39+ABS((C40-D40))*(E40/E38)*2,D39))))</f>
        <v>2</v>
      </c>
      <c r="G39" s="5">
        <f>ROUND(IF(Input1!C5="Regular shape",(G16-F37-F38),((G16-F37-F38)+(G17-F37-F38))/2),2)</f>
        <v>4.9800000000000004</v>
      </c>
      <c r="H39" s="115">
        <f>G39+F37+F38</f>
        <v>14.48</v>
      </c>
    </row>
    <row r="40" spans="1:11" x14ac:dyDescent="0.25">
      <c r="A40" s="81">
        <v>19</v>
      </c>
      <c r="B40" s="2" t="s">
        <v>19</v>
      </c>
      <c r="C40" s="3">
        <f>IF(G21&lt;=50,IF(Input1!C18&lt;=7,"-","NA"),IF(AND(G21&gt;=50.1,G21&lt;=100),IF(Input1!C18&lt;=7,"-",IF(AND(Input1!C18&gt;=7.1,Input1!C18&lt;=10),0.5,"NA")),IF(AND(G21&gt;=100.1,G21&lt;=200),IF(Input1!C18&lt;=10,1,"NA"),IF(AND(G21&gt;=200.1,G21&lt;=300),IF(Input1!C18&lt;=7,1,IF(AND(Input1!C18&gt;=7.1,Input1!C18&lt;=10),1.5,"NA")),IF(AND(G21&gt;=300.1,G21&lt;=400),IF(Input1!C18&lt;=7,1.5,IF(AND(Input1!C18&gt;=7.1,Input1!C18&lt;=12),2,"NA")),IF(AND(G21&gt;=400.1,G21&lt;=500),IF(Input1!C18&lt;=7,2,IF(AND(Input1!C18&gt;=7.1,Input1!C18&lt;=12),2.5,"NA")),IF(AND(G21&gt;=500.1,G21&lt;=750),IF(Input1!C18&lt;=7,2.5,IF(AND(Input1!C18&gt;=7.1,Input1!C18&lt;=12),3,IF(AND(Input1!C18&gt;=12.1,Input1!C18&lt;=15),3.5,"NA"))),IF(AND(G21&gt;=750.1,G21&lt;=1000),IF(Input1!C18&lt;=7,3,IF(AND(Input1!C18&gt;=7.1,Input1!C18&lt;=12),3.5,IF(AND(Input1!C18&gt;=12.1,Input1!C18&lt;=15),4,"NA"))),IF(AND(G21&gt;=1000.1,G21&lt;=1500),IF(Input1!C18&lt;=7,3.5,IF(AND(Input1!C18&gt;=7.1,Input1!C18&lt;=12),4,IF(AND(Input1!C18&gt;=12.1,Input1!C18&lt;=15),5,IF(AND(Input1!C18&gt;=15.1,Input1!C18&lt;=18),6,"NA")))),IF(AND(G21&gt;=1500.1,G21&lt;=2500),IF(Input1!C18&lt;=7,4,IF(AND(Input1!C18&gt;=7.1,Input1!C18&lt;=15),5,IF(AND(Input1!C18&gt;=15.1,Input1!C18&lt;=18),6,"NA"))),IF(G21&gt;=2500.1,IF(Input1!C18&lt;=7,5,IF(AND(Input1!C18&gt;=7.1,Input1!C18&lt;=15),6,IF(AND(Input1!C18&gt;=15.1,Input1!C18&lt;=18),7,"NA"))),"Y")))))))))))</f>
        <v>2</v>
      </c>
      <c r="D40" s="3">
        <f>IF(Input2!C47="Avail concessions in setbacK",IF(C33&lt;=12,2,IF(AND(C33&gt;12,C33&lt;=15),2.5,IF(AND(C33&gt;15,C33&lt;=18),3,7))),(IF(AND(Input2!C54="Yes",Input2!C61=1),E17,IF(AND(Input2!C54="Yes",Input2!C62=1),E17,IF(AND(Input2!C54="Yes",Input2!C63=1),E17,IF(AND(Input2!C54="Yes",Input2!C57=1),E17,IF(AND(Input2!C54="Yes",Input2!C60=1),E17,IF(C40&gt;=E17,C40,IF(C14&lt;=D14,C40,E17)))))))))</f>
        <v>2</v>
      </c>
      <c r="E40" s="5">
        <f>IF(Input1!C5="Regular shape",(G17-D37-D38),((G16-D37-D38)+(G17-D37-D38))/2)</f>
        <v>4.9800000000000004</v>
      </c>
      <c r="F40" s="3">
        <f>IF(AND(G21&gt;=300,G21&lt;=750,(C40-D40)&lt;=1,Input2!C54="Yes",Input2!C57=1),C40+ABS((C38-D38))*(E38/E39),IF(AND(G21&gt;=300,G21&lt;=750,(C40-D40)&lt;=1,Input2!C54="Yes",Input2!C60=1),C40+ABS((C39-D39))*(E39/E40),IF(AND(G21&gt;750,Input2!C54="Yes",Input2!C57=1),C40+ABS((C38-D38))*(E38/E39)*2,IF(AND(G21&gt;750,Input2!C54="Yes",Input2!C60=1),C40+ABS((C39-D39))*(E39/E40)*2,D40))))</f>
        <v>2</v>
      </c>
      <c r="G40" s="5">
        <f>ROUND(IF(Input1!C5="Regular shape",(G17-F37-F38),((G16-F37-F38)+(G17-F37-F38))/2),2)</f>
        <v>4.9800000000000004</v>
      </c>
      <c r="H40" s="115">
        <f>G40+F37+F38</f>
        <v>14.48</v>
      </c>
    </row>
    <row r="41" spans="1:11" ht="43.5" thickBot="1" x14ac:dyDescent="0.3">
      <c r="A41" s="96">
        <v>20</v>
      </c>
      <c r="B41" s="97" t="s">
        <v>92</v>
      </c>
      <c r="C41" s="186" t="str">
        <f>IF(AND(E14&gt;=C37,E15&gt;=C38,E16&gt;=C39,E17&gt;=C40),"all side setbacks are satisfied",IF(AND(E14&lt;C37,E15&gt;=C38,E16&gt;=C39,E17&gt;=C40),"Front side setback is not satisfied",IF(AND(E14&gt;=C37,E15&lt;C38,E16&gt;=C39,E17&gt;=C40)," rear side setback is not Satisfied",IF(AND(E14&gt;=C37,E15&gt;=C38,E16&lt;C39,E17&gt;=C40),"Side-1 setback is not satisfied",IF(AND(E14&gt;=C37,E15&gt;=C38,E16&gt;=C39,E17&lt;C40),"Side-2 setback is not satisfied",IF(AND(E14&lt;C37,E15&lt;C38,E16&gt;=C39,E17&gt;=C40),"Front side &amp; rear side setbacks are not satisfied",IF(AND(E14&lt;C37,E15&gt;=C38,E16&lt;C39,E17&gt;=C40),"Front side &amp; side-1 setbacks are not satisfied",IF(AND(E14&lt;C37,E15&gt;=C38,E16&gt;=C39,E17&lt;C40),"Front side &amp; side-2 setbacks are not satisfied",IF(AND(E14&lt;C37,E15&lt;C38,E16&lt;C39,E17&gt;=C40),"Front side,Rear side &amp; side-1 setbacks are not satisfied",IF(AND(E14&gt;=C37,E15&lt;C38,E16&lt;C39,E17&lt;C40),"Rear side, Side - 1 &amp; Side-2 setbacks are not satisfied",IF(AND(E14&lt;C37,E15&gt;=C38,E16&lt;C39,E17&lt;C40),"Front side, Side - 1 &amp; Side-2 setbacks are not satisfied",IF(AND(E14&gt;=C37,E15&lt;C38,E16&lt;C39,E17&gt;=C40),"Rear side, Side - 1 setbacks are not satisfied",IF(AND(E14&gt;=C37,E15&lt;C38,E16&gt;=C39,E17&lt;C40),"Rear side &amp; Side-2 setbacks are not satisfied",IF(AND(E14&gt;=C37,E15&gt;=C38,E16&lt;C39,E17&lt;C40),"Side-1, Side-2 setbacks Not satisfied","Front side, Rear side, Side -1, Side-2 setbacks not satisfied"))))))))))))))</f>
        <v>all side setbacks are satisfied</v>
      </c>
      <c r="D41" s="97" t="s">
        <v>521</v>
      </c>
      <c r="E41" s="90">
        <f>ROUND(SQRT((((E37+E38+E39+E40)/2)-E37)*(((E37+E38+E39+E40)/2)-E38)*(((E37+E38+E39+E40)/2)-E39)*(((E37+E38+E39+E40)/2)-E40)),2)</f>
        <v>89.39</v>
      </c>
      <c r="F41" s="97" t="s">
        <v>522</v>
      </c>
      <c r="G41" s="90">
        <f>IF(Input2!C54="Yes",ROUND(SQRT((((G37+G38+G39+G40)/2)-G37)*(((G37+G38+G39+G40)/2)-G38)*(((G37+G38+G39+G40)/2)-G39)*(((G37+G38+G39+G40)/2)-G40)),2),ROUND(SQRT((((E37+E38+E39+E40)/2)-E37)*(((E37+E38+E39+E40)/2)-E38)*(((E37+E38+E39+E40)/2)-E39)*(((E37+E38+E39+E40)/2)-E40)),2))</f>
        <v>89.39</v>
      </c>
      <c r="H41" s="102">
        <f>ROUND(SQRT((((H37+H38+H39+H40)/2)-H37)*(((H37+H38+H39+H40)/2)-H38)*(((H37+H38+H39+H40)/2)-H39)*(((H37+H38+H39+H40)/2)-H40)),2)</f>
        <v>317.83999999999997</v>
      </c>
    </row>
    <row r="42" spans="1:11" ht="13.5" customHeight="1" thickBot="1" x14ac:dyDescent="0.3">
      <c r="A42" s="225"/>
      <c r="B42" s="226"/>
      <c r="C42" s="226"/>
      <c r="D42" s="226"/>
      <c r="E42" s="226"/>
      <c r="F42" s="226"/>
      <c r="G42" s="226"/>
      <c r="H42" s="227"/>
    </row>
    <row r="43" spans="1:11" ht="13.5" customHeight="1" thickBot="1" x14ac:dyDescent="0.3">
      <c r="A43" s="201" t="s">
        <v>526</v>
      </c>
      <c r="B43" s="202"/>
      <c r="C43" s="202"/>
      <c r="D43" s="202"/>
      <c r="E43" s="202"/>
      <c r="F43" s="202"/>
      <c r="G43" s="202"/>
      <c r="H43" s="203"/>
    </row>
    <row r="44" spans="1:11" ht="18" customHeight="1" thickBot="1" x14ac:dyDescent="0.3">
      <c r="A44" s="103">
        <v>22</v>
      </c>
      <c r="B44" s="122" t="s">
        <v>34</v>
      </c>
      <c r="C44" s="236" t="s">
        <v>31</v>
      </c>
      <c r="D44" s="236"/>
      <c r="E44" s="236"/>
      <c r="F44" s="667" t="str">
        <f>IF(AND((Input2!C13/Input2!C11)&gt;=4,(Input2!C14/Input2!C12)&gt;=4),"Yes","NO")</f>
        <v>NO</v>
      </c>
      <c r="G44" s="122" t="s">
        <v>519</v>
      </c>
      <c r="H44" s="115">
        <f>G21-H41</f>
        <v>0</v>
      </c>
    </row>
    <row r="45" spans="1:11" ht="28.5" x14ac:dyDescent="0.25">
      <c r="A45" s="101">
        <v>23</v>
      </c>
      <c r="B45" s="120" t="s">
        <v>37</v>
      </c>
      <c r="C45" s="102">
        <f>Input2!C65</f>
        <v>0</v>
      </c>
      <c r="D45" s="75" t="s">
        <v>15</v>
      </c>
      <c r="E45" s="75" t="s">
        <v>16</v>
      </c>
      <c r="F45" s="75" t="s">
        <v>17</v>
      </c>
      <c r="G45" s="75" t="s">
        <v>18</v>
      </c>
      <c r="H45" s="121" t="s">
        <v>19</v>
      </c>
    </row>
    <row r="46" spans="1:11" ht="17.25" customHeight="1" x14ac:dyDescent="0.25">
      <c r="A46" s="79">
        <v>24</v>
      </c>
      <c r="B46" s="9" t="s">
        <v>40</v>
      </c>
      <c r="C46" s="3">
        <f>Input2!C66</f>
        <v>0</v>
      </c>
      <c r="D46" s="2" t="s">
        <v>87</v>
      </c>
      <c r="E46" s="10">
        <f>IF(C45=1,IF(AND((G16/G14)&gt;=4,(G17/G15)&gt;=4),ROUND(D37+((G16-D37-D38)/(G14-IF(Input1!C18&lt;=10,1,2)-IF(Input1!C18&lt;=10,1,2)))*(D39-IF(Input1!C18&lt;=10,1,2)),2),D37),IF(C46=1,D37,IF(C47=1,(IF(AND((G16/G14)&gt;=4,(G17/G15)&gt;=4),ROUND(((G16-D37-D38)/(G14-IF(Input1!C18&lt;=10,1,2)-IF(Input1!C18&lt;=10,1,2)))*(D39-IF(Input1!C18&lt;=10,1,2)),2)+ROUND(D38+((G17-D37-D38)/(G15-IF(Input1!C18&lt;=10,1,2)-IF(Input1!C18&lt;=10,1,2)))*(D40-IF(Input1!C18&lt;=10,1,2)),2))),D37)))</f>
        <v>7.5</v>
      </c>
      <c r="F46" s="10">
        <f>IF(C45=1,IF(AND((G16/G14)&gt;=4,(G17/G15)&gt;=4),ROUND(D38+((G17-D37-D38)/(G15-IF(Input1!C18&lt;=10,1,2)-IF(Input1!C18&lt;=10,1,2)))*(D40-IF(Input1!C18&lt;=10,1,2)),2),D38),IF(C46=1,(IF(AND((G16/G14)&gt;=4,(G17/G15)&gt;=4),ROUND(((G16-D37-D38)/(G14-IF(Input1!C18&lt;=10,1,2)-IF(Input1!C18&lt;=10,1,2)))*(D39-IF(Input1!C18&lt;=10,1,2)),2)+ROUND(((G17-D37-D38)/(G15-IF(Input1!C18&lt;=10,1,2)-IF(Input1!C18&lt;=10,1,2)))*(D40-IF(Input1!C18&lt;=10,1,2)),2))),D38))</f>
        <v>2</v>
      </c>
      <c r="G46" s="10">
        <f>IF(OR(C45=1,C46=1,C47=1),IF(AND((G16/G14)&gt;=4,(G17/G15)&gt;=4),IF(Input1!C18&lt;=10,1,2),D39),D39)</f>
        <v>2</v>
      </c>
      <c r="H46" s="83">
        <f>IF(OR(C45=1,C46=1,C47=1),IF(AND((G16/G14)&gt;=4,(G17/G15)&gt;=4),IF(Input1!C18&lt;=10,1,2),D40),D40)</f>
        <v>2</v>
      </c>
    </row>
    <row r="47" spans="1:11" ht="18.75" customHeight="1" x14ac:dyDescent="0.25">
      <c r="A47" s="81">
        <v>25</v>
      </c>
      <c r="B47" s="9" t="s">
        <v>43</v>
      </c>
      <c r="C47" s="3">
        <f>Input2!C67</f>
        <v>0</v>
      </c>
      <c r="D47" s="2" t="s">
        <v>93</v>
      </c>
      <c r="E47" s="10">
        <f>IF(Input1!C5="Regular shape",(G14-G46-H46),((G14-G46-H46)+(G15-G46-H46))/2)</f>
        <v>17.95</v>
      </c>
      <c r="F47" s="10">
        <f>IF(Input1!C5="Regular shape",(G15-G46-H46),((G14-G46-H46)+(G15-G46-H46))/2)</f>
        <v>17.95</v>
      </c>
      <c r="G47" s="10">
        <f>IF(Input1!C5="Regular shape",(G16-E46-F46),((G16-E46-F46)+(G17-E46-F46))/2)</f>
        <v>4.9800000000000004</v>
      </c>
      <c r="H47" s="83">
        <f>IF(Input1!C5="Regular shape",(G17-E46-F46),((G16-E46-F46)+(G17-E46-F46))/2)</f>
        <v>4.9800000000000004</v>
      </c>
    </row>
    <row r="48" spans="1:11" ht="30.75" thickBot="1" x14ac:dyDescent="0.3">
      <c r="A48" s="86">
        <v>21</v>
      </c>
      <c r="B48" s="91" t="s">
        <v>31</v>
      </c>
      <c r="C48" s="90" t="str">
        <f>IF(AND((Input2!C13/Input2!C11)&gt;=4,(Input2!C14/Input2!C12)&gt;=4),"Yes","NO")</f>
        <v>NO</v>
      </c>
      <c r="D48" s="237" t="str">
        <f>IF(IF(AND((Input2!C13/Input2!C11)&gt;=4,(Input2!C14/Input2!C12)&gt;=4),"Yes","NO")="No","N.A","As per plan "&amp;IF(C45=1,B45,IF(C46=1,B46,IF(C47=1,B47,"Narrow plot but applicant not claimed"))))</f>
        <v>N.A</v>
      </c>
      <c r="E48" s="237"/>
      <c r="F48" s="92" t="str">
        <f>IF(IF(AND((Input2!C13/Input2!C11)&gt;=4,(Input2!C14/Input2!C12)&gt;=4),"Yes","NO")="No","Floor area after deduction of duct area","Floor area for Narrow plot")</f>
        <v>Floor area after deduction of duct area</v>
      </c>
      <c r="G48" s="90">
        <f>ROUND(SQRT(ABS((((E47+F47+G47+H47)/2)-E47)*(((E47+F47+G47+H47)/2)-F47)*(((E47+F47+G47+H47)/2)-G47)*(((E47+F47+G47+H47)/2)-H47))),2)-Input1!C29-Input1!C30-Input1!C31-Input1!C32-Input1!C33</f>
        <v>89.39</v>
      </c>
      <c r="H48" s="93" t="s">
        <v>9</v>
      </c>
    </row>
    <row r="49" spans="1:8" ht="14.25" customHeight="1" thickBot="1" x14ac:dyDescent="0.3">
      <c r="A49" s="225"/>
      <c r="B49" s="226"/>
      <c r="C49" s="226"/>
      <c r="D49" s="226"/>
      <c r="E49" s="226"/>
      <c r="F49" s="226"/>
      <c r="G49" s="226"/>
      <c r="H49" s="227"/>
    </row>
    <row r="50" spans="1:8" ht="14.25" customHeight="1" thickBot="1" x14ac:dyDescent="0.3">
      <c r="A50" s="201" t="s">
        <v>525</v>
      </c>
      <c r="B50" s="202"/>
      <c r="C50" s="202"/>
      <c r="D50" s="202"/>
      <c r="E50" s="202"/>
      <c r="F50" s="202"/>
      <c r="G50" s="202"/>
      <c r="H50" s="203"/>
    </row>
    <row r="51" spans="1:8" ht="15.75" thickBot="1" x14ac:dyDescent="0.3">
      <c r="A51" s="103">
        <v>26</v>
      </c>
      <c r="B51" s="117" t="s">
        <v>47</v>
      </c>
      <c r="C51" s="185" t="s">
        <v>48</v>
      </c>
      <c r="D51" s="118" t="s">
        <v>49</v>
      </c>
      <c r="E51" s="118" t="s">
        <v>50</v>
      </c>
      <c r="F51" s="118" t="s">
        <v>51</v>
      </c>
      <c r="G51" s="183" t="s">
        <v>94</v>
      </c>
      <c r="H51" s="119"/>
    </row>
    <row r="52" spans="1:8" x14ac:dyDescent="0.25">
      <c r="A52" s="101">
        <v>27</v>
      </c>
      <c r="B52" s="94" t="s">
        <v>95</v>
      </c>
      <c r="C52" s="102">
        <f>IF(Input1!C37=0,0,IF(AND(G21&gt;=750,G21&lt;=1000),1,IF(AND(G21&gt;=1000.1,G21&lt;=2500),2,IF(G21&gt;=2500.1,3,Input1!C37))))</f>
        <v>0</v>
      </c>
      <c r="D52" s="115">
        <f>IF(Input1!C38&gt;0,IF(G21&gt;=200,1,"NA"),Input1!C38)</f>
        <v>1</v>
      </c>
      <c r="E52" s="102">
        <f>1</f>
        <v>1</v>
      </c>
      <c r="F52" s="102">
        <f>ROUND(Input1!C18/3,0)-E52</f>
        <v>3</v>
      </c>
      <c r="G52" s="116"/>
      <c r="H52" s="95"/>
    </row>
    <row r="53" spans="1:8" x14ac:dyDescent="0.25">
      <c r="A53" s="79">
        <v>28</v>
      </c>
      <c r="B53" s="7" t="s">
        <v>96</v>
      </c>
      <c r="C53" s="11">
        <f>IF(C52=0,0,(IF(AND(G21&gt;=750,G21&lt;=1000),((ROUND(SQRT((((Input2!C11-1.5-1.5+Input2!C12-1.5-1.5+Input2!C13-C37-1.5+Input2!C14-C37-1.5)/2)-(Input2!C11-1.5-1.5))*(((Input2!C11-1.5-1.5+Input2!C12-1.5-1.5+Input2!C13-C37-1.5+Input2!C14-C37-1.5)/2)-(Input2!C12-1.5-1.5))*(((Input2!C11-1.5-1.5+Input2!C12-1.5-1.5+Input2!C13-C37-1.5+Input2!C14-C37-1.5)/2)-(Input2!C13-C37-1.5))*(((Input2!C11-1.5-1.5+Input2!C12-1.5-1.5+Input2!C13-C37-1.5+Input2!C14-C37-1.5)/2)-(Input2!C14-C37-1.5))),2))),IF(AND(G21&gt;=1000.1,G21&lt;=2000),((ROUND(SQRT((((Input2!C11-(2+0.5*2)-(2+0.5*2)+Input2!C12-(2+0.5*2)-(2+0.5*2)+Input2!C13-C37-(2+0.5*2)+Input2!C14-C37-(2+0.5*2))/2)-(Input2!C11-(2+0.5*2)-(2+0.5*2)))*(((Input2!C11-(2+0.5*2)-(2+0.5*2)+Input2!C12-(2+0.5*2)-(2+0.5*2)+Input2!C13-C37-(2+0.5*2)+Input2!C14-C37-(2+0.5*2))/2)-(Input2!C12-(2+0.5*2)-(2+0.5*2)))*(((Input2!C11-(2+0.5*2)-(2+0.5*2)+Input2!C12-(2+0.5*2)-(2+0.5*2)+Input2!C13-C37-(2+0.5*2)+Input2!C14-C37-(2+0.5*2))/2)-(Input2!C13-C37-(2+0.5*2)))*(((Input2!C11-(2+0.5*2)-(2+0.5*2)+Input2!C12-(2+0.5*2)-(2+0.5*2)+Input2!C13-C37-(2+0.5*2)+Input2!C14-C37-(2+0.5*2))/2)-(Input2!C14-C37-(2+0.5*2)))),2))),IF(G21&gt;=2000.1,((ROUND(SQRT((((Input2!C11-(3+0.5*3)-(3+0.5*3)+Input2!C12-(3+0.5*3)-(3+0.5*3)+Input2!C13-C37-(3+0.5*3)+Input2!C14-C37-(3+0.5*3))/2)-(Input2!C11-(3+0.5*3)-(3+0.5*3)))*(((Input2!C11-(3+0.5*3)-(3+0.5*3)+Input2!C12-(3+0.5*3)-(3+0.5*3)+Input2!C13-C37-(3+0.5*3)+Input2!C14-C37-(3+0.5*3))/2)-(Input2!C12-(3+0.5*3)-(3+0.5*3)))*(((Input2!C11-(3+0.5*3)-(3+0.5*3)+Input2!C12-(3+0.5*3)-(3+0.5*3)+Input2!C13-C37-(3+0.5*3)+Input2!C14-C37-(3+0.5*3))/2)-(Input2!C13-C37-(3+0.5*3)))*(((Input2!C11-(3+0.5*3)-(3+0.5*3)+Input2!C12-(3+0.5*3)-(3+0.5*3)+Input2!C13-C37-(3+0.5*3)+Input2!C14-C37-(3+0.5*3))/2)-(Input2!C14-C37-(3+0.5*3)))),2))),Input1!C43))))*C52)</f>
        <v>0</v>
      </c>
      <c r="D53" s="77">
        <f>IF(Input1!C38&gt;0,IF(G21&gt;=200,ROUND(G21-(E46*E47+F46*F47+G46*G16+H46*G17)-IF(G21&gt;=750,ROUND((G21*0.05)/15,0)),2),0),Input1!C38)</f>
        <v>89.4</v>
      </c>
      <c r="E53" s="3">
        <f>G48*E52</f>
        <v>89.39</v>
      </c>
      <c r="F53" s="5">
        <f>G48*F52</f>
        <v>268.17</v>
      </c>
      <c r="G53" s="3">
        <f>E53+F53</f>
        <v>357.56</v>
      </c>
      <c r="H53" s="80"/>
    </row>
    <row r="54" spans="1:8" ht="15.75" thickBot="1" x14ac:dyDescent="0.3">
      <c r="A54" s="81">
        <v>29</v>
      </c>
      <c r="B54" s="78" t="s">
        <v>97</v>
      </c>
      <c r="C54" s="3">
        <f>IF(Input1!C43&gt;=C53,Input1!C43,C53)</f>
        <v>0</v>
      </c>
      <c r="D54" s="77">
        <f>IF(Input1!C44&gt;=D53,D53-Input1!C44,Input1!C44-D53)</f>
        <v>-51.009999999999991</v>
      </c>
      <c r="E54" s="77">
        <f>IF(Input1!C45&gt;=E53,E53-Input1!C45,Input1!C45-E53)</f>
        <v>-51.019999999999996</v>
      </c>
      <c r="F54" s="77">
        <f>IF(Input1!C46&gt;=F53,F53-Input1!C46,Input1!C46-F53)</f>
        <v>-268.17</v>
      </c>
      <c r="G54" s="77">
        <f>IF(Input1!C47&gt;=G53,G53-Input1!C47,Input1!C47-G53)</f>
        <v>-357.56</v>
      </c>
      <c r="H54" s="80"/>
    </row>
    <row r="55" spans="1:8" ht="15" customHeight="1" thickBot="1" x14ac:dyDescent="0.3">
      <c r="A55" s="225"/>
      <c r="B55" s="226"/>
      <c r="C55" s="226"/>
      <c r="D55" s="226"/>
      <c r="E55" s="226"/>
      <c r="F55" s="226"/>
      <c r="G55" s="226"/>
      <c r="H55" s="227"/>
    </row>
    <row r="56" spans="1:8" ht="15.75" customHeight="1" thickBot="1" x14ac:dyDescent="0.3">
      <c r="A56" s="201" t="s">
        <v>524</v>
      </c>
      <c r="B56" s="202"/>
      <c r="C56" s="202"/>
      <c r="D56" s="202"/>
      <c r="E56" s="202"/>
      <c r="F56" s="202"/>
      <c r="G56" s="202"/>
      <c r="H56" s="203"/>
    </row>
    <row r="57" spans="1:8" ht="29.25" thickBot="1" x14ac:dyDescent="0.3">
      <c r="A57" s="103">
        <v>32</v>
      </c>
      <c r="B57" s="183" t="s">
        <v>103</v>
      </c>
      <c r="C57" s="183" t="s">
        <v>104</v>
      </c>
      <c r="D57" s="183" t="s">
        <v>105</v>
      </c>
      <c r="E57" s="183" t="s">
        <v>106</v>
      </c>
      <c r="F57" s="183" t="s">
        <v>97</v>
      </c>
      <c r="G57" s="113" t="s">
        <v>517</v>
      </c>
      <c r="H57" s="114" t="s">
        <v>61</v>
      </c>
    </row>
    <row r="58" spans="1:8" ht="57.75" thickBot="1" x14ac:dyDescent="0.3">
      <c r="A58" s="105">
        <v>33</v>
      </c>
      <c r="B58" s="184" t="str">
        <f>IF(Input1!C49&gt;=(IF(IF(AND(G21&gt;=200,G21&lt;=750),"Entire stilt floor is used as Parking",IF(B6=2,G54*0.2,IF(B6=3,G54*0.3,"NA")))="Entire Stilt Floor is used as Parking",IF(AND(G21&gt;=750,G21&lt;=1000),((ROUND(SQRT((((Input2!C11-1.5-1.5+Input2!C12-1.5-1.5+Input2!C13-C37-1.5+Input2!C14-C37-1.5)/2)-(Input2!C11-1.5-1.5))*(((Input2!C11-1.5-1.5+Input2!C12-1.5-1.5+Input2!C13-C37-1.5+Input2!C14-C37-1.5)/2)-(Input2!C12-1.5-1.5))*(((Input2!C11-1.5-1.5+Input2!C12-1.5-1.5+Input2!C13-C37-1.5+Input2!C14-C37-1.5)/2)-(Input2!C13-C37-1.5))*(((Input2!C11-1.5-1.5+Input2!C12-1.5-1.5+Input2!C13-C37-1.5+Input2!C14-C37-1.5)/2)-(Input2!C14-C37-1.5))),2))),IF(AND(G21&gt;=1000.1,G21&lt;=2000),((ROUND(SQRT((((Input2!C11-(2+0.5*2)-(2+0.5*2)+Input2!C12-(2+0.5*2)-(2+0.5*2)+Input2!C13-C37-(2+0.5*2)+Input2!C14-C37-(2+0.5*2))/2)-(Input2!C11-(2+0.5*2)-(2+0.5*2)))*(((Input2!C11-(2+0.5*2)-(2+0.5*2)+Input2!C12-(2+0.5*2)-(2+0.5*2)+Input2!C13-C37-(2+0.5*2)+Input2!C14-C37-(2+0.5*2))/2)-(Input2!C12-(2+0.5*2)-(2+0.5*2)))*(((Input2!C11-(2+0.5*2)-(2+0.5*2)+Input2!C12-(2+0.5*2)-(2+0.5*2)+Input2!C13-C37-(2+0.5*2)+Input2!C14-C37-(2+0.5*2))/2)-(Input2!C13-C37-(2+0.5*2)))*(((Input2!C11-(2+0.5*2)-(2+0.5*2)+Input2!C12-(2+0.5*2)-(2+0.5*2)+Input2!C13-C37-(2+0.5*2)+Input2!C14-C37-(2+0.5*2))/2)-(Input2!C14-C37-(2+0.5*2)))),2))),IF(G21&gt;=2000.1,((ROUND(SQRT((((Input2!C11-(3+0.5*3)-(3+0.5*3)+Input2!C12-(3+0.5*3)-(3+0.5*3)+Input2!C13-C37-(3+0.5*3)+Input2!C14-C37-(3+0.5*3))/2)-(Input2!C11-(3+0.5*3)-(3+0.5*3)))*(((Input2!C11-(3+0.5*3)-(3+0.5*3)+Input2!C12-(3+0.5*3)-(3+0.5*3)+Input2!C13-C37-(3+0.5*3)+Input2!C14-C37-(3+0.5*3))/2)-(Input2!C12-(3+0.5*3)-(3+0.5*3)))*(((Input2!C11-(3+0.5*3)-(3+0.5*3)+Input2!C12-(3+0.5*3)-(3+0.5*3)+Input2!C13-C37-(3+0.5*3)+Input2!C14-C37-(3+0.5*3))/2)-(Input2!C13-C37-(3+0.5*3)))*(((Input2!C11-(3+0.5*3)-(3+0.5*3)+Input2!C12-(3+0.5*3)-(3+0.5*3)+Input2!C13-C37-(3+0.5*3)+Input2!C14-C37-(3+0.5*3))/2)-(Input2!C14-C37-(3+0.5*3)))),2))),"Entire stilt floor is used as Parking"))),(IF(C54="NA",D54,C54+D54)))),Input1!C49,(IF(IF(AND(G21&gt;=200,G21&lt;=750),"Entire stilt floor is used as Parking",IF(B6=2,G54*0.2,IF(B6=3,G54*0.3,"NA")))="Entire Stilt Floor is used as Parking",IF(AND(G21&gt;=750,G21&lt;=1000),((ROUND(SQRT((((Input2!C11-1.5-1.5+Input2!C12-1.5-1.5+Input2!C13-C37-1.5+Input2!C14-C37-1.5)/2)-(Input2!C11-1.5-1.5))*(((Input2!C11-1.5-1.5+Input2!C12-1.5-1.5+Input2!C13-C37-1.5+Input2!C14-C37-1.5)/2)-(Input2!C12-1.5-1.5))*(((Input2!C11-1.5-1.5+Input2!C12-1.5-1.5+Input2!C13-C37-1.5+Input2!C14-C37-1.5)/2)-(Input2!C13-C37-1.5))*(((Input2!C11-1.5-1.5+Input2!C12-1.5-1.5+Input2!C13-C37-1.5+Input2!C14-C37-1.5)/2)-(Input2!C14-C37-1.5))),2))),IF(AND(G21&gt;=1000.1,G21&lt;=2000),((ROUND(SQRT((((Input2!C11-(2+0.5*2)-(2+0.5*2)+Input2!C12-(2+0.5*2)-(2+0.5*2)+Input2!C13-C37-(2+0.5*2)+Input2!C14-C37-(2+0.5*2))/2)-(Input2!C11-(2+0.5*2)-(2+0.5*2)))*(((Input2!C11-(2+0.5*2)-(2+0.5*2)+Input2!C12-(2+0.5*2)-(2+0.5*2)+Input2!C13-C37-(2+0.5*2)+Input2!C14-C37-(2+0.5*2))/2)-(Input2!C12-(2+0.5*2)-(2+0.5*2)))*(((Input2!C11-(2+0.5*2)-(2+0.5*2)+Input2!C12-(2+0.5*2)-(2+0.5*2)+Input2!C13-C37-(2+0.5*2)+Input2!C14-C37-(2+0.5*2))/2)-(Input2!C13-C37-(2+0.5*2)))*(((Input2!C11-(2+0.5*2)-(2+0.5*2)+Input2!C12-(2+0.5*2)-(2+0.5*2)+Input2!C13-C37-(2+0.5*2)+Input2!C14-C37-(2+0.5*2))/2)-(Input2!C14-C37-(2+0.5*2)))),2))),IF(G21&gt;=2000.1,((ROUND(SQRT((((Input2!C11-(3+0.5*3)-(3+0.5*3)+Input2!C12-(3+0.5*3)-(3+0.5*3)+Input2!C13-C37-(3+0.5*3)+Input2!C14-C37-(3+0.5*3))/2)-(Input2!C11-(3+0.5*3)-(3+0.5*3)))*(((Input2!C11-(3+0.5*3)-(3+0.5*3)+Input2!C12-(3+0.5*3)-(3+0.5*3)+Input2!C13-C37-(3+0.5*3)+Input2!C14-C37-(3+0.5*3))/2)-(Input2!C12-(3+0.5*3)-(3+0.5*3)))*(((Input2!C11-(3+0.5*3)-(3+0.5*3)+Input2!C12-(3+0.5*3)-(3+0.5*3)+Input2!C13-C37-(3+0.5*3)+Input2!C14-C37-(3+0.5*3))/2)-(Input2!C13-C37-(3+0.5*3)))*(((Input2!C11-(3+0.5*3)-(3+0.5*3)+Input2!C12-(3+0.5*3)-(3+0.5*3)+Input2!C13-C37-(3+0.5*3)+Input2!C14-C37-(3+0.5*3))/2)-(Input2!C14-C37-(3+0.5*3)))),2))),"Entire stilt floor is used as Parking"))),(IF(C54="NA",D54,C54+D54)))))</f>
        <v>Entire stilt floor is used as Parking</v>
      </c>
      <c r="C58" s="184" t="str">
        <f>IF(Input1!C11&gt;=750,B58*0.1,"since site area is below 750 Sqmts. Visitors parking is not required")</f>
        <v>since site area is below 750 Sqmts. Visitors parking is not required</v>
      </c>
      <c r="D58" s="184" t="str">
        <f>IF(B58="Entire stilt floor is used as Parking", "Entire stilt floor is used as Parking",(B58+C58))</f>
        <v>Entire stilt floor is used as Parking</v>
      </c>
      <c r="E58" s="184" t="str">
        <f>(IF(AND(G21&gt;=200,G21&lt;=750),"Entire stilt floor is used as Parking",(Input1!C43+Input1!C44)))</f>
        <v>Entire stilt floor is used as Parking</v>
      </c>
      <c r="F58" s="184" t="str">
        <f>IF(E58="Entire stilt floor is used as Parking","Entire stilt floor is used as Parking. Hence satisfied",ROUND((E58-D58),2)&amp;IF(E58&gt;D58," Sqmts. Excess"," Sqmts. Shortfall"))</f>
        <v>Entire stilt floor is used as Parking. Hence satisfied</v>
      </c>
      <c r="G58" s="106">
        <f>IF(C52=0,0,(IF(AND(G21&gt;=750,G21&lt;=1000),1.5,IF(AND(G21&gt;=1000.1,G21&lt;=2000),2+Input1!C37*0.5,IF(G21&gt;=2000.1,3+Input1!C37*0.5,)))))</f>
        <v>0</v>
      </c>
      <c r="H58" s="112" t="s">
        <v>63</v>
      </c>
    </row>
    <row r="59" spans="1:8" ht="14.25" customHeight="1" thickBot="1" x14ac:dyDescent="0.3">
      <c r="A59" s="225"/>
      <c r="B59" s="226"/>
      <c r="C59" s="226"/>
      <c r="D59" s="226"/>
      <c r="E59" s="226"/>
      <c r="F59" s="226"/>
      <c r="G59" s="226"/>
      <c r="H59" s="227"/>
    </row>
    <row r="60" spans="1:8" ht="18.75" customHeight="1" thickBot="1" x14ac:dyDescent="0.3">
      <c r="A60" s="201" t="s">
        <v>523</v>
      </c>
      <c r="B60" s="202"/>
      <c r="C60" s="202"/>
      <c r="D60" s="202"/>
      <c r="E60" s="202"/>
      <c r="F60" s="202"/>
      <c r="G60" s="202"/>
      <c r="H60" s="203"/>
    </row>
    <row r="61" spans="1:8" ht="34.5" customHeight="1" thickBot="1" x14ac:dyDescent="0.3">
      <c r="A61" s="103">
        <v>34</v>
      </c>
      <c r="B61" s="183" t="s">
        <v>107</v>
      </c>
      <c r="C61" s="183" t="s">
        <v>108</v>
      </c>
      <c r="D61" s="185" t="s">
        <v>109</v>
      </c>
      <c r="E61" s="185" t="s">
        <v>21</v>
      </c>
      <c r="F61" s="185" t="s">
        <v>22</v>
      </c>
      <c r="G61" s="185" t="s">
        <v>23</v>
      </c>
      <c r="H61" s="104" t="s">
        <v>24</v>
      </c>
    </row>
    <row r="62" spans="1:8" ht="23.25" customHeight="1" thickBot="1" x14ac:dyDescent="0.3">
      <c r="A62" s="105">
        <v>35</v>
      </c>
      <c r="B62" s="106">
        <f>ROUND(IF(AND(G21&gt;=200,Input1!C36&gt;=2),G53*0.1,"NA"),2)</f>
        <v>35.76</v>
      </c>
      <c r="C62" s="106">
        <f>IF(Input1!C55&gt;=B62,Input1!C55-B62,B62-Input1!C55)</f>
        <v>20.340000000000003</v>
      </c>
      <c r="D62" s="107" t="str">
        <f>Input1!C56</f>
        <v>Second Floor</v>
      </c>
      <c r="E62" s="106" t="str">
        <f>IF(Input1!C57="","",Input1!C57)</f>
        <v/>
      </c>
      <c r="F62" s="106" t="str">
        <f>IF(Input1!C58="","",Input1!C58)</f>
        <v/>
      </c>
      <c r="G62" s="106" t="str">
        <f>IF(Input1!C59="","",Input1!C59)</f>
        <v/>
      </c>
      <c r="H62" s="108" t="str">
        <f>IF(Input1!C60="","",Input1!C60)</f>
        <v/>
      </c>
    </row>
    <row r="63" spans="1:8" ht="15.75" thickBot="1" x14ac:dyDescent="0.3">
      <c r="A63" s="225"/>
      <c r="B63" s="226"/>
      <c r="C63" s="226"/>
      <c r="D63" s="226"/>
      <c r="E63" s="226"/>
      <c r="F63" s="226"/>
      <c r="G63" s="226"/>
      <c r="H63" s="227"/>
    </row>
    <row r="64" spans="1:8" ht="18.75" customHeight="1" thickBot="1" x14ac:dyDescent="0.3">
      <c r="A64" s="201" t="s">
        <v>533</v>
      </c>
      <c r="B64" s="202"/>
      <c r="C64" s="202"/>
      <c r="D64" s="202"/>
      <c r="E64" s="202"/>
      <c r="F64" s="202"/>
      <c r="G64" s="202"/>
      <c r="H64" s="203"/>
    </row>
    <row r="65" spans="1:8" ht="30" customHeight="1" thickBot="1" x14ac:dyDescent="0.3">
      <c r="A65" s="103">
        <v>36</v>
      </c>
      <c r="B65" s="183" t="s">
        <v>110</v>
      </c>
      <c r="C65" s="183" t="s">
        <v>111</v>
      </c>
      <c r="D65" s="183" t="s">
        <v>112</v>
      </c>
      <c r="E65" s="185" t="s">
        <v>113</v>
      </c>
      <c r="F65" s="183" t="s">
        <v>58</v>
      </c>
      <c r="G65" s="240" t="s">
        <v>102</v>
      </c>
      <c r="H65" s="241"/>
    </row>
    <row r="66" spans="1:8" ht="86.25" customHeight="1" thickBot="1" x14ac:dyDescent="0.3">
      <c r="A66" s="101">
        <v>37</v>
      </c>
      <c r="B66" s="109" t="str">
        <f>IF(G21&lt;=300,"A Strip of at least 1m greenery / lawn along the frontage of the site within the fron setback should be developed and maintain","All along the periphery a minimum 1m wide continuous green planting strip should be developed and maintained with greenery")</f>
        <v>All along the periphery a minimum 1m wide continuous green planting strip should be developed and maintained with greenery</v>
      </c>
      <c r="C66" s="184" t="str">
        <f>IF(G21&gt;=750,G21*0.05,"NA")</f>
        <v>NA</v>
      </c>
      <c r="D66" s="184">
        <f>Input1!C62</f>
        <v>0</v>
      </c>
      <c r="E66" s="110">
        <f>IF(G21&gt;=750,ROUND((Input1!C62-G21*0.05),2)&amp;IF(Input1!C62&gt;ROUND(G21*0.05,2)," Sqmts. Excess"," Sqmts. Shortfall"),0)</f>
        <v>0</v>
      </c>
      <c r="F66" s="110" t="str">
        <f>IF(G21&gt;=750,ROUND((G21*0.05)/(Input1!C62/Input1!C63),1),"NA")</f>
        <v>NA</v>
      </c>
      <c r="G66" s="234" t="str">
        <f>IF(C66="NA","NA",Input1!C62&amp;" Sqmts. of Totlot area provided with minimum 3mts. Width and "&amp;IF(G21&gt;=750,ROUND((G21*0.05)/(Input1!C62/Input1!C63),0))&amp;" Nos of each location of area should be provided")</f>
        <v>NA</v>
      </c>
      <c r="H66" s="235"/>
    </row>
    <row r="67" spans="1:8" ht="15.75" thickBot="1" x14ac:dyDescent="0.3">
      <c r="A67" s="225"/>
      <c r="B67" s="226"/>
      <c r="C67" s="226"/>
      <c r="D67" s="226"/>
      <c r="E67" s="226"/>
      <c r="F67" s="226"/>
      <c r="G67" s="226"/>
      <c r="H67" s="227"/>
    </row>
    <row r="68" spans="1:8" ht="22.5" customHeight="1" thickBot="1" x14ac:dyDescent="0.3">
      <c r="A68" s="201" t="s">
        <v>66</v>
      </c>
      <c r="B68" s="202"/>
      <c r="C68" s="202"/>
      <c r="D68" s="202"/>
      <c r="E68" s="202"/>
      <c r="F68" s="202"/>
      <c r="G68" s="202"/>
      <c r="H68" s="203"/>
    </row>
    <row r="69" spans="1:8" ht="32.25" customHeight="1" thickBot="1" x14ac:dyDescent="0.3">
      <c r="A69" s="79">
        <v>38</v>
      </c>
      <c r="B69" s="238" t="s">
        <v>114</v>
      </c>
      <c r="C69" s="111" t="s">
        <v>115</v>
      </c>
      <c r="D69" s="181" t="s">
        <v>116</v>
      </c>
      <c r="E69" s="181" t="s">
        <v>67</v>
      </c>
      <c r="F69" s="240" t="s">
        <v>102</v>
      </c>
      <c r="G69" s="240"/>
      <c r="H69" s="241"/>
    </row>
    <row r="70" spans="1:8" ht="49.5" customHeight="1" thickBot="1" x14ac:dyDescent="0.3">
      <c r="A70" s="86">
        <v>39</v>
      </c>
      <c r="B70" s="239"/>
      <c r="C70" s="184" t="str">
        <f>IF(Input2!C77="no","",C33)</f>
        <v/>
      </c>
      <c r="D70" s="184" t="str">
        <f>IF(Input2!C77="no","",F46)</f>
        <v/>
      </c>
      <c r="E70" s="184" t="str">
        <f>Input2!C78</f>
        <v>no</v>
      </c>
      <c r="F70" s="234" t="str">
        <f>IF(E70="No","NA",IF(E70&lt;=D70,"Satisfied","Notsatisfied"))</f>
        <v>NA</v>
      </c>
      <c r="G70" s="234"/>
      <c r="H70" s="235"/>
    </row>
    <row r="71" spans="1:8" ht="14.25" customHeight="1" thickBot="1" x14ac:dyDescent="0.3">
      <c r="A71" s="225"/>
      <c r="B71" s="226"/>
      <c r="C71" s="226"/>
      <c r="D71" s="226"/>
      <c r="E71" s="226"/>
      <c r="F71" s="226"/>
      <c r="G71" s="226"/>
      <c r="H71" s="227"/>
    </row>
    <row r="72" spans="1:8" ht="21" customHeight="1" thickBot="1" x14ac:dyDescent="0.3">
      <c r="A72" s="88">
        <v>40</v>
      </c>
      <c r="B72" s="228" t="s">
        <v>117</v>
      </c>
      <c r="C72" s="229"/>
      <c r="D72" s="229"/>
      <c r="E72" s="229"/>
      <c r="F72" s="229"/>
      <c r="G72" s="229"/>
      <c r="H72" s="230"/>
    </row>
    <row r="73" spans="1:8" ht="81" customHeight="1" thickBot="1" x14ac:dyDescent="0.3">
      <c r="A73" s="87">
        <v>41</v>
      </c>
      <c r="B73" s="84" t="s">
        <v>118</v>
      </c>
      <c r="C73" s="85" t="str">
        <f>"minimum area  provided is "&amp; IF(Input2!C82&gt;=9,Input2!C82,9) &amp; " Sqmts."</f>
        <v>minimum area  provided is 9 Sqmts.</v>
      </c>
      <c r="D73" s="85" t="s">
        <v>119</v>
      </c>
      <c r="E73" s="85" t="str">
        <f>"Ventilation to parking floors i.e. cellar &amp; sub-cellars required is 2.5% of each parking floor area i.e., "&amp;ROUND(C54*0.025,2) &amp;" Sqmts"</f>
        <v>Ventilation to parking floors i.e. cellar &amp; sub-cellars required is 2.5% of each parking floor area i.e., 0 Sqmts</v>
      </c>
      <c r="F73" s="85" t="s">
        <v>120</v>
      </c>
      <c r="G73" s="231"/>
      <c r="H73" s="232"/>
    </row>
    <row r="74" spans="1:8" ht="14.25" customHeight="1" thickBot="1" x14ac:dyDescent="0.3">
      <c r="A74" s="225"/>
      <c r="B74" s="226"/>
      <c r="C74" s="226"/>
      <c r="D74" s="226"/>
      <c r="E74" s="226"/>
      <c r="F74" s="226"/>
      <c r="G74" s="226"/>
      <c r="H74" s="227"/>
    </row>
    <row r="75" spans="1:8" ht="32.25" hidden="1" customHeight="1" x14ac:dyDescent="0.25">
      <c r="A75" s="12"/>
      <c r="B75" s="207"/>
      <c r="C75" s="207"/>
      <c r="D75" s="207"/>
      <c r="E75" s="207"/>
      <c r="F75" s="13"/>
      <c r="G75" s="14"/>
      <c r="H75" s="14"/>
    </row>
    <row r="76" spans="1:8" hidden="1" x14ac:dyDescent="0.25">
      <c r="A76" s="12"/>
      <c r="B76" s="208"/>
      <c r="C76" s="208"/>
      <c r="D76" s="208"/>
      <c r="E76" s="208"/>
      <c r="F76" s="13"/>
      <c r="G76" s="14"/>
      <c r="H76" s="14"/>
    </row>
    <row r="77" spans="1:8" ht="32.25" hidden="1" customHeight="1" x14ac:dyDescent="0.25">
      <c r="A77" s="12"/>
      <c r="B77" s="207"/>
      <c r="C77" s="207"/>
      <c r="D77" s="207"/>
      <c r="E77" s="207"/>
      <c r="F77" s="13"/>
      <c r="G77" s="14"/>
      <c r="H77" s="14"/>
    </row>
    <row r="78" spans="1:8" ht="9.75" hidden="1" customHeight="1" thickBot="1" x14ac:dyDescent="0.3">
      <c r="A78" s="12"/>
      <c r="B78" s="209"/>
      <c r="C78" s="209"/>
      <c r="D78" s="209"/>
      <c r="E78" s="209"/>
      <c r="F78" s="13"/>
      <c r="G78" s="14"/>
      <c r="H78" s="14"/>
    </row>
    <row r="79" spans="1:8" ht="53.25" hidden="1" customHeight="1" thickBot="1" x14ac:dyDescent="0.3">
      <c r="A79" s="12"/>
      <c r="B79" s="210" t="str">
        <f>"The applicants have submitted building plans seeking permission for the proposed construction of "&amp;Input1!C6&amp;" consisting with"&amp;IF(Input1!C37=1,"Cellar + ","")&amp;(IF(Input1!C38=1,"Stilt floor for parking +  ","")&amp;(IF(Input1!C39=1,"Ground floor + ","")&amp;(IF(Input1!C40&gt;0,Input1!C40&amp;" upper floors",""))))&amp;" and building at premises at " &amp; Input1!C3</f>
        <v xml:space="preserve">The applicants have submitted building plans seeking permission for the proposed construction of Commercial building consisting withStilt floor for parking +  Ground floor + 3 upper floors and building at premises at Sy.no 412, Kondayapalem </v>
      </c>
      <c r="C79" s="211"/>
      <c r="D79" s="211"/>
      <c r="E79" s="211"/>
      <c r="F79" s="211"/>
      <c r="G79" s="211"/>
      <c r="H79" s="212"/>
    </row>
    <row r="80" spans="1:8" ht="87.75" hidden="1" customHeight="1" thickBot="1" x14ac:dyDescent="0.3">
      <c r="A80" s="12"/>
      <c r="B80" s="213" t="str">
        <f>"Inspected the site and its surroundings on date"&amp; TEXT( (Input2!C2), " dd/mm/yyyy ") &amp;"and verified the measrements, schedule of boundaries documents etc."&amp;"of the site under reference and tallied Physical features with the schedule of the documents, " &amp;  IF(H13&lt;=Input2!C4,"="&amp;IF(Input1!C11&gt;=(ROUND(SQRT((((Input2!C11+Input2!C12+Input2!C13+Input2!C14)/2)-Input2!C11)*(((Input2!C11+Input2!C12+Input2!C13+Input2!C14)/2)-Input2!C12)*(((Input2!C11+Input2!C12+Input2!C13+Input2!C14)/2)-Input2!C13)*(((Input2!C11+Input2!C12+Input2!C13+Input2!C14)/2)-Input2!C14)),2)),Input1!C11,(ROUND(SQRT((((Input2!C11+Input2!C12+Input2!C13+Input2!C14)/2)-Input2!C11)*(((Input2!C11+Input2!C12+Input2!C13+Input2!C14)/2)-Input2!C12)*(((Input2!C11+Input2!C12+Input2!C13+Input2!C14)/2)-Input2!C13)*(((Input2!C11+Input2!C12+Input2!C13+Input2!C14)/2)-Input2!C14)),2)))," but as on ground site area is not tallied as per document,") &amp;" site is covered in Category -"&amp;Input2!C21&amp; IF(Input2!C21="A","  falls IN OLD BUILTUP AREAS/CONGESTED AREAS/SETTLEMENT/GRAMKHANTAM/ABADI","  site falls IN NEW AREAS/APPROVED LAYOUT AREAS")&amp; " and " &amp; Input2!C32</f>
        <v>Inspected the site and its surroundings on date 05/05/2013 and verified the measrements, schedule of boundaries documents etc.of the site under reference and tallied Physical features with the schedule of the documents,  but as on ground site area is not tallied as per document, site is covered in Category -B  site falls IN NEW AREAS/APPROVED LAYOUT AREAS and Applicant has not commenced any construction work at site</v>
      </c>
      <c r="C80" s="214"/>
      <c r="D80" s="214"/>
      <c r="E80" s="214"/>
      <c r="F80" s="214"/>
      <c r="G80" s="214"/>
      <c r="H80" s="215"/>
    </row>
    <row r="81" spans="1:8" ht="76.5" hidden="1" customHeight="1" thickBot="1" x14ac:dyDescent="0.3">
      <c r="A81" s="12"/>
      <c r="B81" s="204" t="str">
        <f>"The proposed site under reference is "&amp;IF(C14&gt;0,"abbuting to roads in Front side is "&amp;C14&amp;" mts.","")&amp;IF(C16&gt;0,"and Side-1 side road is "&amp;C16&amp;" mts.","")&amp;IF(C15&gt;0,"and rear side is "&amp;C15&amp;" mts.","")&amp;IF(C17&gt;0,"and Side-2 side is "&amp;C17&amp;" mts.","")&amp;" having all the amenities,"&amp;" which is covered by RDP and "&amp;IF(C23&gt;0,"depth of road widining in Front side is "&amp;IF(AND(C14&gt;0,C14&lt;9),((9-C14)/2),(IF(AND(D14&gt;C14,C14&gt;=9),((D14-C14)/2),0)))&amp;" mts. and","")&amp;IF(C25&gt;0,"depth of road widining in  Side-1 side roads is "&amp;IF(AND(C16&gt;0,C16&lt;9),((9-C16)/2),(IF(AND(D16&gt;C16,C16&gt;=9),((D16-C16)/2),0)))&amp;" mts. and","")&amp;IF(C24&gt;0,"depth of road widining in rear side is "&amp;IF(AND(C15&gt;0,C15&lt;9),((9-C15)/2),(IF(AND(D15&gt;C15,C15&gt;=9),((D15-C15)/2),0)))&amp;" mts. and ","")&amp;IF(C26&gt;0,"depth of road widining in Side-2 side is "&amp;IF(AND(C17&gt;0,C17&lt;9),((9-C17)/2),(IF(AND(D17&gt;C17,C17&gt;=9),((D17-C17)/2),0)))&amp;" mts. and ","")&amp;IF(E21&gt;0,E21&amp;" SQMTS. Area should be handedover to the Municipality through prescribed undertaking and plans showing the details of affected area. ",IF(F21&gt;0,F21&amp;" SQMTS. Road widining Area should be handed over through registred gift deed to Municipality (TDR can be awarded).",""))&amp;" Min. required road width required for proposal is "&amp;IF(Input2!C20="A",9,IF(Input2!C20="B1",9,IF(Input2!C20="B2",12,IF(Input2!C20="B3",18,30))))&amp;" mts."&amp;"The total built up area comes to "&amp;G53&amp;" Sq.mts. after leaving parking area."</f>
        <v>The proposed site under reference is abbuting to roads in Front side is 38.1 mts. having all the amenities, which is covered by RDP and depth of road widining in Front side is 3.81 mts. and83.63 SQMTS. Road widining Area should be handed over through registred gift deed to Municipality (TDR can be awarded). Min. required road width required for proposal is 9 mts.The total built up area comes to 357.56 Sq.mts. after leaving parking area.</v>
      </c>
      <c r="C81" s="205"/>
      <c r="D81" s="205"/>
      <c r="E81" s="205"/>
      <c r="F81" s="205"/>
      <c r="G81" s="205"/>
      <c r="H81" s="206"/>
    </row>
    <row r="82" spans="1:8" ht="74.25" hidden="1" customHeight="1" thickBot="1" x14ac:dyDescent="0.3">
      <c r="A82" s="12"/>
      <c r="B82" s="204" t="str">
        <f>" The applicant has proposed"&amp;" building use is " &amp;Input1!C6&amp;" consisting with "&amp;IF(Input1!C37=1,"Cellar + ","")&amp;(IF(Input1!C38=1,"Stilt floor for parking +  ","")&amp;(IF(Input1!C39=1,"Ground floor + ","")&amp;(IF(Input1!C40&gt;0,Input1!C40&amp;" upper floors for ",""))))&amp;B6&amp;  " purpose. "&amp;""&amp;"As per the orders issued by the government Lr./Memo No._______________ dated ____________,"&amp; "or as per Sanctioned Revised Master plan the site under reference landuse is earmarked as " &amp;Input2!C39&amp; "  permissible in normal course. Hence "&amp;IF(B6=Input2!C39,"satisfied","not satisfied")</f>
        <v xml:space="preserve"> The applicant has proposed building use is Commercial building consisting with Stilt floor for parking +  Ground floor + 3 upper floors for The proposed building use is Commercial use and as per Master Plan the site is falls in Residential use. Hence it is not satisfied purpose. As per the orders issued by the government Lr./Memo No._______________ dated ____________,or as per Sanctioned Revised Master plan the site under reference landuse is earmarked as Residential use  permissible in normal course. Hence not satisfied</v>
      </c>
      <c r="C82" s="205"/>
      <c r="D82" s="205"/>
      <c r="E82" s="205"/>
      <c r="F82" s="205"/>
      <c r="G82" s="205"/>
      <c r="H82" s="206"/>
    </row>
    <row r="83" spans="1:8" ht="45" hidden="1" customHeight="1" thickBot="1" x14ac:dyDescent="0.3">
      <c r="A83" s="12"/>
      <c r="B83" s="216" t="str">
        <f>"The  setbacks provided by the applicants are"&amp;IF(AND(E14&gt;=C37,E15&gt;=C38,E16&gt;=C39,E17&gt;=C40),"all side setbacks are satisfied",IF(AND(E14&lt;C37,E15&gt;=C38,E16&gt;=C39,E17&gt;=C40),"Front side setback is not satisfied",IF(AND(E14&gt;=C37,E15&lt;C38,E16&gt;=C39,E17&gt;=C40)," rear side setback is not Satisfied",IF(AND(E14&gt;=C37,E15&gt;=C38,E16&lt;C39,E17&gt;=C40),"Side-1 setback is not satisfied",IF(AND(E14&gt;=C37,E15&gt;=C38,E16&gt;=C39,E17&lt;C40),"Side-2 setback is not satisfied",IF(AND(E14&lt;C37,E15&lt;C38,E16&gt;=C39,E17&gt;=C40),"Front side &amp; rear side setbacks are not satisfied",IF(AND(E14&lt;C37,E15&gt;=C38,E16&lt;C39,E17&gt;=C40),"Front side &amp; side-1 setbacks are not satisfied",IF(AND(E14&lt;C37,E15&gt;=C38,E16&gt;=C39,E17&lt;C40),"Front side &amp; side-2 setbacks are not satisfied",IF(AND(E14&lt;C37,E15&lt;C38,E16&lt;C39,E17&gt;=C40),"Front side,Rear side &amp; side-1 setbacks are not satisfied",IF(AND(E14&gt;=C37,E15&lt;C38,E16&lt;C39,E17&lt;C40),"Rear side, Side - 1 &amp; Side-2 setbacks are not satisfied",IF(AND(E14&lt;C37,E15&gt;=C38,E16&lt;C39,E17&lt;C40),"Front side, Side - 1 &amp; Side-2 setbacks are not satisfied",IF(AND(E14&gt;=C37,E15&lt;C38,E16&lt;C39,E17&gt;=C40),"Rear side, Side - 1 setbacks are not satisfied",IF(AND(E14&gt;=C37,E15&lt;C38,E16&gt;=C39,E17&lt;C40),"Rear side &amp; Side-2 setbacks are not satisfied",IF(AND(E14&gt;=C37,E15&gt;=C38,E16&lt;C39,E17&lt;C40),"Side-1, Side-2 setbacks Not satisfied","Front side, Rear side, Side -1, Side-2 setbacks not satisfied"))))))))))))))&amp;" as per the G.O.Ms.No.168 MA, Dt.07-04-2012 with regard to all round open spaces respectively."</f>
        <v>The  setbacks provided by the applicants areall side setbacks are satisfied as per the G.O.Ms.No.168 MA, Dt.07-04-2012 with regard to all round open spaces respectively.</v>
      </c>
      <c r="C83" s="217"/>
      <c r="D83" s="217"/>
      <c r="E83" s="217"/>
      <c r="F83" s="217"/>
      <c r="G83" s="217"/>
      <c r="H83" s="218"/>
    </row>
    <row r="84" spans="1:8" ht="63" hidden="1" customHeight="1" thickBot="1" x14ac:dyDescent="0.3">
      <c r="A84" s="12"/>
      <c r="B84" s="204" t="str">
        <f>"As per G.O.Ms.No.168 MA, Dt.07-04-2012, the permissible height of the building excluding the parking (cellar / stilt) is "&amp;E33&amp;" meters whereas the applicant has proposed the height of the building is "&amp;C33&amp;" Mtrs. Which is within the permissible limits."</f>
        <v>As per G.O.Ms.No.168 MA, Dt.07-04-2012, the permissible height of the building excluding the parking (cellar / stilt) is 12 meters whereas the applicant has proposed the height of the building is 12 Mtrs. Which is within the permissible limits.</v>
      </c>
      <c r="C84" s="205"/>
      <c r="D84" s="205"/>
      <c r="E84" s="205"/>
      <c r="F84" s="205"/>
      <c r="G84" s="205"/>
      <c r="H84" s="206"/>
    </row>
    <row r="85" spans="1:8" ht="98.25" hidden="1" customHeight="1" thickBot="1" x14ac:dyDescent="0.3">
      <c r="A85" s="12"/>
      <c r="B85" s="204" t="str">
        <f>IF(AND(G21&gt;=200,Input1!C36&gt;=2),"As per rule 20© of G.O.Ms.No.168 MA, Dt.07-04-2012, G.O.Ms.No.450 MA, dt.13-10-2010"&amp;" the applicant is required to handed over the Ground Floor or First Floor or Second Floor area of the case may be 10% of the total built up area by way of notarized affidavit shall be got entered by the "&amp;"sanctioning authority in Prohibitory Property Watch Register of Registration department as per G.O. No.738 M.A. dt.03.10.07.   In this case, the applicants have shown the 10% of the built-up area i.e., 10% of "&amp;G53&amp; " Sqmts. as marked in the proposed plans for mortgage purpose which works out to"&amp;B62&amp;" Sq.mts. at "&amp;D62&amp;" floor.","NA")</f>
        <v>As per rule 20© of G.O.Ms.No.168 MA, Dt.07-04-2012, G.O.Ms.No.450 MA, dt.13-10-2010 the applicant is required to handed over the Ground Floor or First Floor or Second Floor area of the case may be 10% of the total built up area by way of notarized affidavit shall be got entered by the sanctioning authority in Prohibitory Property Watch Register of Registration department as per G.O. No.738 M.A. dt.03.10.07.   In this case, the applicants have shown the 10% of the built-up area i.e., 10% of 357.56 Sqmts. as marked in the proposed plans for mortgage purpose which works out to35.76 Sq.mts. at Second Floor floor.</v>
      </c>
      <c r="C85" s="205"/>
      <c r="D85" s="205"/>
      <c r="E85" s="205"/>
      <c r="F85" s="205"/>
      <c r="G85" s="205"/>
      <c r="H85" s="206"/>
    </row>
    <row r="86" spans="1:8" ht="41.25" hidden="1" customHeight="1" thickBot="1" x14ac:dyDescent="0.3">
      <c r="A86" s="12"/>
      <c r="B86" s="204" t="str">
        <f>(IF(AND(G21&gt;=200,G21&lt;=750),"The site u/r is falls between 200sqm to 750sqm and provided entire stilt floor for parking satisfying the deemed provision."&amp;"  The area provided by the applicants for parking facilities, drive ways at stilt/GF is within the permissible limits, hence it is satisfied","The required parking area and the area provided by the applicants are as follows:"&amp;" i)  Total built up area excluding the cellar /stilt parking area  :"&amp;G53&amp;"sq.Mts.""ii)  Required parking @ "&amp;IF(B6="Residential use",20,IF(B6="Commercial use",30,"NA"))&amp;" % of built up area which comes to  :"&amp;B58&amp;" sq.Mts."&amp;"iii)  Parking provided by the applicant at cellar/stilt/GF is   :"&amp;E58&amp;"sq.Mts. "&amp;IF(Input1!C11&gt;=750,"Visitors parking is "&amp;B58*0.1&amp;" Sqmts","")&amp;"   The area provided by the applicants for parking facilities, drive ways at cellar / sub-cellar/ stilt/GF is within the permissible limits, hence it is satisfied."))</f>
        <v>The site u/r is falls between 200sqm to 750sqm and provided entire stilt floor for parking satisfying the deemed provision.  The area provided by the applicants for parking facilities, drive ways at stilt/GF is within the permissible limits, hence it is satisfied</v>
      </c>
      <c r="C86" s="205"/>
      <c r="D86" s="205"/>
      <c r="E86" s="205"/>
      <c r="F86" s="205"/>
      <c r="G86" s="205"/>
      <c r="H86" s="206"/>
    </row>
    <row r="87" spans="1:8" ht="73.5" hidden="1" customHeight="1" thickBot="1" x14ac:dyDescent="0.3">
      <c r="A87" s="12"/>
      <c r="B87" s="220" t="str">
        <f>" The proposed construction of"&amp;IF(Input1!C37=1,"Cellar + ","")&amp;(IF(Input1!C38=1,"Stilt floor for parking +  ","")&amp;(IF(Input1!C39=1,"Ground floor + ","")&amp;(IF(Input1!C40&gt;0,Input1!C40&amp;" upper floors for ",""))))&amp;"floors are satisfying with regards to the lighting &amp; ventilation."&amp;" The provided chowk or inner courtyard or interior open space/duct area "&amp;(Input1!C29+Input1!C30+Input1!C31)&amp;" sqm. is more than 9.0 sq m as required and one side maintained is more than 2m. hence it is satisfying with regards to the lighting &amp; ventilation"</f>
        <v xml:space="preserve"> The proposed construction ofStilt floor for parking +  Ground floor + 3 upper floors for floors are satisfying with regards to the lighting &amp; ventilation. The provided chowk or inner courtyard or interior open space/duct area 0 sqm. is more than 9.0 sq m as required and one side maintained is more than 2m. hence it is satisfying with regards to the lighting &amp; ventilation</v>
      </c>
      <c r="C87" s="221"/>
      <c r="D87" s="221"/>
      <c r="E87" s="221"/>
      <c r="F87" s="221"/>
      <c r="G87" s="221"/>
      <c r="H87" s="222"/>
    </row>
    <row r="88" spans="1:8" ht="63.75" hidden="1" customHeight="1" x14ac:dyDescent="0.25">
      <c r="A88" s="12"/>
      <c r="B88" s="223" t="str">
        <f xml:space="preserve"> "The proposals have been examined in details as per"&amp;" G.O.MS No 168 MA dt. 07.04.12, G.O.Ms.No.541 MA, dt: 17.11.2000, G.O Ms. No.350 M.A dt.9.6.2000,"&amp; "Sanctioned Revised Master Plan, Zoning Regulations, Building Bye-laws and provisions of HMC act. " &amp; "Hence, in view of the above detailed scrutiny report, if approved the permission sought for by the applicant for the proposed construction of"&amp; IF(Input1!C37=1," Cellar + ","")&amp;(IF(Input1!C38=1," Stilt floor for parking +  ","")&amp;(IF(Input1!C39=1,"Ground floor + ","")&amp;(IF(Input1!C40&gt;0,Input1!C40&amp;" upper floors for ",""))))&amp;B6&amp;  " purpose. "</f>
        <v xml:space="preserve">The proposals have been examined in details as per G.O.MS No 168 MA dt. 07.04.12, G.O.Ms.No.541 MA, dt: 17.11.2000, G.O Ms. No.350 M.A dt.9.6.2000,Sanctioned Revised Master Plan, Zoning Regulations, Building Bye-laws and provisions of HMC act. Hence, in view of the above detailed scrutiny report, if approved the permission sought for by the applicant for the proposed construction of Stilt floor for parking +  Ground floor + 3 upper floors for The proposed building use is Commercial use and as per Master Plan the site is falls in Residential use. Hence it is not satisfied purpose. </v>
      </c>
      <c r="C88" s="223"/>
      <c r="D88" s="223"/>
      <c r="E88" s="223"/>
      <c r="F88" s="223"/>
      <c r="G88" s="223"/>
      <c r="H88" s="223"/>
    </row>
    <row r="89" spans="1:8" ht="69" hidden="1" customHeight="1" x14ac:dyDescent="0.25">
      <c r="A89" s="12"/>
      <c r="B89" s="219" t="s">
        <v>122</v>
      </c>
      <c r="C89" s="219"/>
      <c r="D89" s="219"/>
      <c r="E89" s="219"/>
      <c r="F89" s="219"/>
      <c r="G89" s="219"/>
      <c r="H89" s="219"/>
    </row>
    <row r="90" spans="1:8" ht="97.5" hidden="1" customHeight="1" x14ac:dyDescent="0.25">
      <c r="A90" s="12"/>
    </row>
    <row r="91" spans="1:8" ht="33" hidden="1" customHeight="1" x14ac:dyDescent="0.25">
      <c r="A91" s="12"/>
      <c r="B91" s="219" t="s">
        <v>123</v>
      </c>
      <c r="C91" s="219"/>
      <c r="D91" s="219"/>
      <c r="E91" s="219"/>
      <c r="F91" s="219"/>
      <c r="G91" s="219"/>
      <c r="H91" s="219"/>
    </row>
    <row r="92" spans="1:8" ht="35.25" hidden="1" customHeight="1" x14ac:dyDescent="0.25">
      <c r="A92" s="12"/>
      <c r="B92"/>
      <c r="C92"/>
      <c r="D92"/>
      <c r="E92"/>
      <c r="F92"/>
      <c r="G92"/>
      <c r="H92"/>
    </row>
    <row r="93" spans="1:8" ht="61.5" hidden="1" customHeight="1" x14ac:dyDescent="0.25">
      <c r="A93" s="12"/>
      <c r="B93"/>
      <c r="C93"/>
      <c r="D93"/>
      <c r="E93"/>
      <c r="F93"/>
      <c r="G93"/>
      <c r="H93"/>
    </row>
    <row r="94" spans="1:8" ht="61.5" hidden="1" customHeight="1" x14ac:dyDescent="0.25">
      <c r="A94" s="12"/>
      <c r="B94"/>
      <c r="C94"/>
      <c r="D94"/>
      <c r="E94"/>
      <c r="F94"/>
      <c r="G94"/>
      <c r="H94"/>
    </row>
    <row r="95" spans="1:8" ht="61.5" hidden="1" customHeight="1" x14ac:dyDescent="0.25">
      <c r="A95" s="12"/>
      <c r="B95"/>
      <c r="C95"/>
      <c r="D95"/>
      <c r="E95"/>
      <c r="F95"/>
      <c r="G95"/>
      <c r="H95"/>
    </row>
    <row r="96" spans="1:8" ht="140.25" hidden="1" customHeight="1" x14ac:dyDescent="0.25">
      <c r="A96" s="12"/>
      <c r="B96"/>
      <c r="C96"/>
      <c r="D96"/>
      <c r="E96"/>
      <c r="F96"/>
      <c r="G96"/>
      <c r="H96"/>
    </row>
    <row r="97" spans="1:10" ht="64.5" hidden="1" customHeight="1" x14ac:dyDescent="0.25">
      <c r="A97" s="12"/>
      <c r="B97"/>
      <c r="C97"/>
      <c r="D97"/>
      <c r="E97"/>
      <c r="F97"/>
      <c r="G97"/>
      <c r="H97"/>
    </row>
    <row r="98" spans="1:10" ht="66" hidden="1" customHeight="1" x14ac:dyDescent="0.25">
      <c r="A98" s="12"/>
      <c r="B98"/>
      <c r="C98"/>
      <c r="D98"/>
      <c r="E98"/>
      <c r="F98"/>
      <c r="G98"/>
      <c r="H98"/>
    </row>
    <row r="99" spans="1:10" ht="180" hidden="1" customHeight="1" x14ac:dyDescent="0.25">
      <c r="A99" s="12"/>
      <c r="B99" s="219" t="s">
        <v>124</v>
      </c>
      <c r="C99" s="219"/>
      <c r="D99" s="219"/>
      <c r="E99" s="219"/>
      <c r="F99" s="219"/>
      <c r="G99" s="219"/>
      <c r="H99" s="219"/>
    </row>
    <row r="100" spans="1:10" ht="132" hidden="1" customHeight="1" x14ac:dyDescent="0.25">
      <c r="B100" s="219" t="s">
        <v>125</v>
      </c>
      <c r="C100" s="219"/>
      <c r="D100" s="219"/>
      <c r="E100" s="219"/>
      <c r="F100" s="219"/>
      <c r="G100" s="219"/>
      <c r="H100" s="219"/>
    </row>
    <row r="101" spans="1:10" hidden="1" x14ac:dyDescent="0.25"/>
    <row r="102" spans="1:10" hidden="1" x14ac:dyDescent="0.25"/>
    <row r="103" spans="1:10" hidden="1" x14ac:dyDescent="0.25"/>
    <row r="104" spans="1:10" ht="16.5" hidden="1" customHeight="1" x14ac:dyDescent="0.25">
      <c r="B104"/>
      <c r="C104"/>
      <c r="D104"/>
      <c r="E104"/>
      <c r="F104"/>
      <c r="G104"/>
      <c r="H104"/>
      <c r="I104" s="15"/>
      <c r="J104" s="15"/>
    </row>
    <row r="105" spans="1:10" ht="15" hidden="1" customHeight="1" x14ac:dyDescent="0.25">
      <c r="B105"/>
      <c r="C105"/>
      <c r="D105"/>
      <c r="E105"/>
      <c r="F105"/>
      <c r="G105"/>
      <c r="H105"/>
      <c r="I105" s="15"/>
      <c r="J105" s="15"/>
    </row>
    <row r="106" spans="1:10" ht="15.75" hidden="1" customHeight="1" x14ac:dyDescent="0.25">
      <c r="B106"/>
      <c r="C106"/>
      <c r="D106"/>
      <c r="E106"/>
      <c r="F106"/>
      <c r="G106"/>
      <c r="H106"/>
      <c r="I106" s="15"/>
      <c r="J106" s="15"/>
    </row>
    <row r="107" spans="1:10" ht="19.5" hidden="1" customHeight="1" x14ac:dyDescent="0.25">
      <c r="B107"/>
      <c r="C107"/>
      <c r="D107"/>
      <c r="E107"/>
      <c r="F107"/>
      <c r="G107"/>
      <c r="H107"/>
      <c r="I107" s="17"/>
      <c r="J107" s="17"/>
    </row>
    <row r="108" spans="1:10" ht="39.75" hidden="1" customHeight="1" x14ac:dyDescent="0.25">
      <c r="B108"/>
      <c r="C108"/>
      <c r="D108"/>
      <c r="E108"/>
      <c r="F108"/>
      <c r="G108"/>
      <c r="H108"/>
      <c r="I108" s="16"/>
      <c r="J108" s="16"/>
    </row>
    <row r="109" spans="1:10" hidden="1" x14ac:dyDescent="0.25">
      <c r="B109"/>
      <c r="C109"/>
      <c r="D109"/>
      <c r="E109"/>
      <c r="F109"/>
      <c r="G109"/>
      <c r="H109"/>
      <c r="I109" s="16"/>
      <c r="J109" s="16"/>
    </row>
    <row r="110" spans="1:10" ht="34.5" hidden="1" customHeight="1" x14ac:dyDescent="0.25">
      <c r="B110"/>
      <c r="C110"/>
      <c r="D110"/>
      <c r="E110"/>
      <c r="F110"/>
      <c r="G110"/>
      <c r="H110"/>
      <c r="I110" s="16"/>
      <c r="J110" s="16"/>
    </row>
    <row r="111" spans="1:10" ht="15" hidden="1" customHeight="1" x14ac:dyDescent="0.25">
      <c r="B111"/>
      <c r="C111"/>
      <c r="D111"/>
      <c r="E111"/>
      <c r="F111"/>
      <c r="G111"/>
      <c r="H111"/>
      <c r="I111" s="15"/>
      <c r="J111" s="15"/>
    </row>
    <row r="112" spans="1:10" ht="15.75" hidden="1" customHeight="1" x14ac:dyDescent="0.25">
      <c r="B112"/>
      <c r="C112"/>
      <c r="D112"/>
      <c r="E112"/>
      <c r="F112"/>
      <c r="G112"/>
      <c r="H112"/>
      <c r="I112" s="15"/>
      <c r="J112" s="15"/>
    </row>
    <row r="113" spans="2:10" ht="15.75" hidden="1" customHeight="1" x14ac:dyDescent="0.25">
      <c r="B113"/>
      <c r="C113"/>
      <c r="D113"/>
      <c r="E113"/>
      <c r="F113"/>
      <c r="G113"/>
      <c r="H113"/>
      <c r="I113" s="17"/>
      <c r="J113" s="17"/>
    </row>
    <row r="114" spans="2:10" ht="15" hidden="1" customHeight="1" x14ac:dyDescent="0.25">
      <c r="B114"/>
      <c r="C114"/>
      <c r="D114"/>
      <c r="E114"/>
      <c r="F114"/>
      <c r="G114"/>
      <c r="H114"/>
      <c r="I114" s="15"/>
      <c r="J114" s="15"/>
    </row>
    <row r="115" spans="2:10" ht="15.75" hidden="1" customHeight="1" x14ac:dyDescent="0.25">
      <c r="B115"/>
      <c r="C115"/>
      <c r="D115"/>
      <c r="E115"/>
      <c r="F115"/>
      <c r="G115"/>
      <c r="H115"/>
      <c r="I115" s="15"/>
      <c r="J115" s="15"/>
    </row>
    <row r="116" spans="2:10" ht="36" hidden="1" customHeight="1" x14ac:dyDescent="0.25">
      <c r="B116"/>
      <c r="C116"/>
      <c r="D116"/>
      <c r="E116"/>
      <c r="F116"/>
      <c r="G116"/>
      <c r="H116"/>
      <c r="I116" s="17"/>
      <c r="J116" s="17"/>
    </row>
    <row r="117" spans="2:10" ht="27" customHeight="1" x14ac:dyDescent="0.25">
      <c r="B117"/>
      <c r="C117"/>
      <c r="D117"/>
      <c r="E117"/>
      <c r="F117"/>
      <c r="G117"/>
      <c r="H117"/>
      <c r="I117" s="17"/>
      <c r="J117" s="17"/>
    </row>
  </sheetData>
  <sheetProtection algorithmName="SHA-512" hashValue="mtBlCgUdx6BlltIquksDccMtpF9eb4nhK8M5eMrHYVyDuPwT2kl5uvM6aZjPeP4HT5DeBOGEuRukfYzXNthQ2A==" saltValue="aE2R9AwOq3JtJQSXCpz6Qw==" spinCount="100000" sheet="1" objects="1" scenarios="1" selectLockedCells="1"/>
  <mergeCells count="61">
    <mergeCell ref="B4:H4"/>
    <mergeCell ref="B5:H5"/>
    <mergeCell ref="B6:H6"/>
    <mergeCell ref="B7:H7"/>
    <mergeCell ref="B8:H8"/>
    <mergeCell ref="A32:H32"/>
    <mergeCell ref="A12:H12"/>
    <mergeCell ref="A63:H63"/>
    <mergeCell ref="A67:H67"/>
    <mergeCell ref="A59:H59"/>
    <mergeCell ref="G65:H65"/>
    <mergeCell ref="A56:H56"/>
    <mergeCell ref="B29:G29"/>
    <mergeCell ref="B30:H30"/>
    <mergeCell ref="A34:H34"/>
    <mergeCell ref="A60:H60"/>
    <mergeCell ref="A64:H64"/>
    <mergeCell ref="A9:H9"/>
    <mergeCell ref="A10:H10"/>
    <mergeCell ref="A11:H11"/>
    <mergeCell ref="A18:H18"/>
    <mergeCell ref="D20:D21"/>
    <mergeCell ref="A19:H19"/>
    <mergeCell ref="A2:H2"/>
    <mergeCell ref="A74:H74"/>
    <mergeCell ref="A71:H71"/>
    <mergeCell ref="B72:H72"/>
    <mergeCell ref="G73:H73"/>
    <mergeCell ref="B22:C22"/>
    <mergeCell ref="G66:H66"/>
    <mergeCell ref="A31:H31"/>
    <mergeCell ref="A42:H42"/>
    <mergeCell ref="C44:E44"/>
    <mergeCell ref="D48:E48"/>
    <mergeCell ref="B69:B70"/>
    <mergeCell ref="A49:H49"/>
    <mergeCell ref="A55:H55"/>
    <mergeCell ref="F69:H69"/>
    <mergeCell ref="F70:H70"/>
    <mergeCell ref="B100:H100"/>
    <mergeCell ref="B87:H87"/>
    <mergeCell ref="B89:H89"/>
    <mergeCell ref="B88:H88"/>
    <mergeCell ref="B91:H91"/>
    <mergeCell ref="B99:H99"/>
    <mergeCell ref="A68:H68"/>
    <mergeCell ref="A50:H50"/>
    <mergeCell ref="A43:H43"/>
    <mergeCell ref="A35:H35"/>
    <mergeCell ref="B86:H86"/>
    <mergeCell ref="B75:E75"/>
    <mergeCell ref="B76:E76"/>
    <mergeCell ref="B81:H81"/>
    <mergeCell ref="B82:H82"/>
    <mergeCell ref="B85:H85"/>
    <mergeCell ref="B77:E77"/>
    <mergeCell ref="B78:E78"/>
    <mergeCell ref="B79:H79"/>
    <mergeCell ref="B80:H80"/>
    <mergeCell ref="B83:H83"/>
    <mergeCell ref="B84:H84"/>
  </mergeCells>
  <pageMargins left="0.7" right="0.7" top="0.75" bottom="0.75" header="0.3" footer="0.3"/>
  <pageSetup paperSize="9" scale="70" orientation="landscape" r:id="rId1"/>
  <rowBreaks count="2" manualBreakCount="2">
    <brk id="31" max="7" man="1"/>
    <brk id="6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75"/>
  <sheetViews>
    <sheetView tabSelected="1" view="pageBreakPreview" topLeftCell="A66" zoomScaleNormal="90" zoomScaleSheetLayoutView="100" workbookViewId="0">
      <selection activeCell="B1" sqref="B1:H75"/>
    </sheetView>
  </sheetViews>
  <sheetFormatPr defaultRowHeight="15" x14ac:dyDescent="0.25"/>
  <cols>
    <col min="1" max="1" width="9.42578125" customWidth="1"/>
    <col min="2" max="2" width="57" customWidth="1"/>
    <col min="3" max="3" width="13.5703125" bestFit="1" customWidth="1"/>
    <col min="4" max="4" width="12.85546875" customWidth="1"/>
    <col min="5" max="5" width="24.140625" customWidth="1"/>
    <col min="6" max="6" width="14.5703125" customWidth="1"/>
    <col min="7" max="7" width="14.42578125" customWidth="1"/>
    <col min="8" max="8" width="19.5703125" style="18" customWidth="1"/>
  </cols>
  <sheetData>
    <row r="1" spans="1:8" x14ac:dyDescent="0.25">
      <c r="A1" s="157" t="s">
        <v>564</v>
      </c>
      <c r="B1" s="668" t="s">
        <v>546</v>
      </c>
      <c r="C1" s="668"/>
      <c r="D1" s="668"/>
      <c r="E1" s="668"/>
      <c r="F1" s="668"/>
      <c r="G1" s="668"/>
      <c r="H1" s="668"/>
    </row>
    <row r="2" spans="1:8" x14ac:dyDescent="0.25">
      <c r="A2" s="158">
        <v>1</v>
      </c>
      <c r="B2" s="669" t="s">
        <v>547</v>
      </c>
      <c r="C2" s="669"/>
      <c r="D2" s="669"/>
      <c r="E2" s="669"/>
      <c r="F2" s="669"/>
      <c r="G2" s="669"/>
      <c r="H2" s="669"/>
    </row>
    <row r="3" spans="1:8" ht="15.75" customHeight="1" x14ac:dyDescent="0.25">
      <c r="A3" s="158">
        <v>2</v>
      </c>
      <c r="B3" s="670" t="s">
        <v>548</v>
      </c>
      <c r="C3" s="670"/>
      <c r="D3" s="670"/>
      <c r="E3" s="671" t="str">
        <f xml:space="preserve"> "Date" &amp; TEXT( (Input2!C2), " dd/mm/yyyy ")</f>
        <v xml:space="preserve">Date 05/05/2013 </v>
      </c>
      <c r="F3" s="671"/>
      <c r="G3" s="671"/>
      <c r="H3" s="671"/>
    </row>
    <row r="4" spans="1:8" ht="31.5" customHeight="1" x14ac:dyDescent="0.25">
      <c r="A4" s="158">
        <v>3</v>
      </c>
      <c r="B4" s="670" t="s">
        <v>549</v>
      </c>
      <c r="C4" s="670"/>
      <c r="D4" s="670"/>
      <c r="E4" s="671" t="str">
        <f>Input2!C3 &amp;"," &amp;  " verified site and documents it is observed that total Plot Area as per Documents " &amp; Input1!C11 &amp; " sqm " &amp; " and as on ground " &amp; Input2!C4 &amp; " sqm."</f>
        <v>Yes, verified site and documents it is observed that total Plot Area as per Documents 401.46 sqm  and as on ground 401.46 sqm.</v>
      </c>
      <c r="F4" s="671"/>
      <c r="G4" s="671"/>
      <c r="H4" s="671"/>
    </row>
    <row r="5" spans="1:8" ht="29.25" customHeight="1" x14ac:dyDescent="0.25">
      <c r="A5" s="158">
        <v>4</v>
      </c>
      <c r="B5" s="672" t="s">
        <v>557</v>
      </c>
      <c r="C5" s="672"/>
      <c r="D5" s="672"/>
      <c r="E5" s="672"/>
      <c r="F5" s="672"/>
      <c r="G5" s="672"/>
      <c r="H5" s="672"/>
    </row>
    <row r="6" spans="1:8" ht="24" x14ac:dyDescent="0.25">
      <c r="A6" s="158">
        <v>5</v>
      </c>
      <c r="B6" s="673" t="s">
        <v>539</v>
      </c>
      <c r="C6" s="674" t="s">
        <v>540</v>
      </c>
      <c r="D6" s="674"/>
      <c r="E6" s="674" t="s">
        <v>541</v>
      </c>
      <c r="F6" s="674"/>
      <c r="G6" s="673" t="s">
        <v>542</v>
      </c>
      <c r="H6" s="673" t="s">
        <v>543</v>
      </c>
    </row>
    <row r="7" spans="1:8" ht="25.5" x14ac:dyDescent="0.25">
      <c r="A7" s="158">
        <v>6</v>
      </c>
      <c r="B7" s="673" t="str">
        <f>IF(Input1!C8="","", Input1!C8)</f>
        <v/>
      </c>
      <c r="C7" s="675" t="str">
        <f>IF(Input1!C9="","",Input1!C9)</f>
        <v/>
      </c>
      <c r="D7" s="675"/>
      <c r="E7" s="675" t="str">
        <f>IF(Input1!C10="","",Input1!C10)</f>
        <v/>
      </c>
      <c r="F7" s="675"/>
      <c r="G7" s="676" t="str">
        <f>Input1!C3</f>
        <v xml:space="preserve">Sy.no 412, Kondayapalem </v>
      </c>
      <c r="H7" s="676">
        <f>Input1!C11</f>
        <v>401.46</v>
      </c>
    </row>
    <row r="8" spans="1:8" ht="30" x14ac:dyDescent="0.25">
      <c r="A8" s="158">
        <v>7</v>
      </c>
      <c r="B8" s="673" t="str">
        <f>IF(Input1!C12="","", Input1!C12)</f>
        <v/>
      </c>
      <c r="C8" s="675" t="str">
        <f>IF(Input1!C13="","",Input1!C13)</f>
        <v/>
      </c>
      <c r="D8" s="675"/>
      <c r="E8" s="675" t="str">
        <f>IF(Input1!C14="","",Input1!C14)</f>
        <v/>
      </c>
      <c r="F8" s="675"/>
      <c r="G8" s="677" t="str">
        <f>Input1!C3</f>
        <v xml:space="preserve">Sy.no 412, Kondayapalem </v>
      </c>
      <c r="H8" s="676" t="str">
        <f>IF(Input1!C15="","",Input1!C15)</f>
        <v/>
      </c>
    </row>
    <row r="9" spans="1:8" ht="23.25" customHeight="1" x14ac:dyDescent="0.25">
      <c r="A9" s="158">
        <v>8</v>
      </c>
      <c r="B9" s="670" t="s">
        <v>550</v>
      </c>
      <c r="C9" s="670"/>
      <c r="D9" s="670"/>
      <c r="E9" s="678" t="str">
        <f>Input2!C5</f>
        <v>Yes</v>
      </c>
      <c r="F9" s="671"/>
      <c r="G9" s="671"/>
      <c r="H9" s="671"/>
    </row>
    <row r="10" spans="1:8" ht="33" customHeight="1" x14ac:dyDescent="0.25">
      <c r="A10" s="158">
        <v>9</v>
      </c>
      <c r="B10" s="670" t="s">
        <v>551</v>
      </c>
      <c r="C10" s="670"/>
      <c r="D10" s="670"/>
      <c r="E10" s="671" t="str">
        <f>IF(Input2!C22="","",Input2!C22)</f>
        <v/>
      </c>
      <c r="F10" s="671"/>
      <c r="G10" s="671"/>
      <c r="H10" s="671"/>
    </row>
    <row r="11" spans="1:8" ht="29.25" customHeight="1" x14ac:dyDescent="0.25">
      <c r="A11" s="158">
        <v>10</v>
      </c>
      <c r="B11" s="670" t="s">
        <v>552</v>
      </c>
      <c r="C11" s="670"/>
      <c r="D11" s="670"/>
      <c r="E11" s="679" t="str">
        <f>IF(Input2!C31="","",Input2!C31)</f>
        <v/>
      </c>
      <c r="F11" s="679"/>
      <c r="G11" s="679"/>
      <c r="H11" s="679"/>
    </row>
    <row r="12" spans="1:8" ht="32.25" customHeight="1" x14ac:dyDescent="0.25">
      <c r="A12" s="158">
        <v>11</v>
      </c>
      <c r="B12" s="670" t="s">
        <v>553</v>
      </c>
      <c r="C12" s="670"/>
      <c r="D12" s="670"/>
      <c r="E12" s="680" t="str">
        <f>Input2!C32 &amp; Input2!C33</f>
        <v>Applicant has not commenced any construction work at site</v>
      </c>
      <c r="F12" s="670"/>
      <c r="G12" s="670"/>
      <c r="H12" s="670"/>
    </row>
    <row r="13" spans="1:8" ht="32.25" customHeight="1" x14ac:dyDescent="0.25">
      <c r="A13" s="178"/>
      <c r="B13" s="681" t="str">
        <f>IF(E9="Yes", "Further physical features are tallying with the schedule of the registered documents." &amp;"vide"&amp;B7&amp;","&amp;B8,"Further physical features are not tallying with the schedule of the registered documents."&amp;"vide"&amp;B7&amp;","&amp;B8)&amp;" Further "&amp;Input2!C32 &amp; Input2!C33</f>
        <v>Further physical features are tallying with the schedule of the registered documents.vide, Further Applicant has not commenced any construction work at site</v>
      </c>
      <c r="C13" s="682"/>
      <c r="D13" s="682"/>
      <c r="E13" s="682"/>
      <c r="F13" s="682"/>
      <c r="G13" s="682"/>
      <c r="H13" s="683"/>
    </row>
    <row r="14" spans="1:8" ht="29.25" customHeight="1" x14ac:dyDescent="0.25">
      <c r="A14" s="158">
        <v>12</v>
      </c>
      <c r="B14" s="670" t="s">
        <v>554</v>
      </c>
      <c r="C14" s="670"/>
      <c r="D14" s="670"/>
      <c r="E14" s="671" t="str">
        <f>IF(Input2!C69="Yes","Yes ",IF(Input2!C70="Yes","Yes ",IF(Input2!C71="Yes","Yes ",IF(Input2!C72="Yes","Yes",IF(Input2!C73="Yes","Yes ",IF(Input2!C74="Yes","Yes ",IF(Input2!C75="Yes","Yes ","No")))))))</f>
        <v>No</v>
      </c>
      <c r="F14" s="671"/>
      <c r="G14" s="671"/>
      <c r="H14" s="671"/>
    </row>
    <row r="15" spans="1:8" x14ac:dyDescent="0.25">
      <c r="A15" s="158">
        <v>13</v>
      </c>
      <c r="B15" s="670" t="s">
        <v>555</v>
      </c>
      <c r="C15" s="670"/>
      <c r="D15" s="670"/>
      <c r="E15" s="671" t="str">
        <f>IF(Input2!C69="Yes","Yes, "&amp;Input2!B69,IF(Input2!C70="Yes","Yes, "&amp;Input2!B70,IF(Input2!C71="Yes","Yes, "&amp;Input2!B71,IF(Input2!C72="Yes","Yes, "&amp;Input2!B72,IF(Input2!C73="Yes","Yes, "&amp;Input2!B73,IF(Input2!C74="Yes","Yes, "&amp;Input2!B74,IF(Input2!C75="Yes","Yes, "&amp;Input2!B75,"No")))))))</f>
        <v>No</v>
      </c>
      <c r="F15" s="671"/>
      <c r="G15" s="671"/>
      <c r="H15" s="671"/>
    </row>
    <row r="16" spans="1:8" ht="45" customHeight="1" x14ac:dyDescent="0.25">
      <c r="A16" s="158">
        <v>14</v>
      </c>
      <c r="B16" s="670" t="s">
        <v>556</v>
      </c>
      <c r="C16" s="670"/>
      <c r="D16" s="670"/>
      <c r="E16" s="678" t="str">
        <f>Input2!C53</f>
        <v>No</v>
      </c>
      <c r="F16" s="671"/>
      <c r="G16" s="671"/>
      <c r="H16" s="671"/>
    </row>
    <row r="17" spans="1:8" x14ac:dyDescent="0.25">
      <c r="A17" s="158">
        <v>15</v>
      </c>
      <c r="B17" s="668" t="s">
        <v>558</v>
      </c>
      <c r="C17" s="668"/>
      <c r="D17" s="668"/>
      <c r="E17" s="668"/>
      <c r="F17" s="668"/>
      <c r="G17" s="668"/>
      <c r="H17" s="668"/>
    </row>
    <row r="18" spans="1:8" ht="21.75" customHeight="1" x14ac:dyDescent="0.25">
      <c r="A18" s="158">
        <v>16</v>
      </c>
      <c r="B18" s="671" t="s">
        <v>319</v>
      </c>
      <c r="C18" s="671" t="s">
        <v>559</v>
      </c>
      <c r="D18" s="671" t="s">
        <v>560</v>
      </c>
      <c r="E18" s="671"/>
      <c r="F18" s="671"/>
      <c r="G18" s="671"/>
      <c r="H18" s="671" t="s">
        <v>102</v>
      </c>
    </row>
    <row r="19" spans="1:8" ht="51" x14ac:dyDescent="0.25">
      <c r="A19" s="158">
        <v>17</v>
      </c>
      <c r="B19" s="671"/>
      <c r="C19" s="671"/>
      <c r="D19" s="684" t="s">
        <v>322</v>
      </c>
      <c r="E19" s="684" t="s">
        <v>323</v>
      </c>
      <c r="F19" s="684" t="s">
        <v>561</v>
      </c>
      <c r="G19" s="684" t="s">
        <v>562</v>
      </c>
      <c r="H19" s="671"/>
    </row>
    <row r="20" spans="1:8" x14ac:dyDescent="0.25">
      <c r="A20" s="158">
        <v>18</v>
      </c>
      <c r="B20" s="684" t="s">
        <v>16</v>
      </c>
      <c r="C20" s="684">
        <f>IF(Output!C14&gt;=Output!D14,Output!C14,Output!D14)</f>
        <v>45.72</v>
      </c>
      <c r="D20" s="684">
        <f>Output!C37</f>
        <v>7.5</v>
      </c>
      <c r="E20" s="684">
        <f>Output!E14</f>
        <v>7.5</v>
      </c>
      <c r="F20" s="684">
        <f>Output!D37</f>
        <v>7.5</v>
      </c>
      <c r="G20" s="684">
        <f>Output!F37</f>
        <v>7.5</v>
      </c>
      <c r="H20" s="684" t="str">
        <f>IF(E20&gt;=G20,"Satisfied","Not Satisfied")</f>
        <v>Satisfied</v>
      </c>
    </row>
    <row r="21" spans="1:8" x14ac:dyDescent="0.25">
      <c r="A21" s="158">
        <v>19</v>
      </c>
      <c r="B21" s="684" t="s">
        <v>17</v>
      </c>
      <c r="C21" s="684">
        <f>IF(Output!C15&gt;=Output!D15,Output!C15,Output!D15)</f>
        <v>0</v>
      </c>
      <c r="D21" s="684">
        <f>Output!C38</f>
        <v>2</v>
      </c>
      <c r="E21" s="684">
        <f>Output!E15</f>
        <v>2.5</v>
      </c>
      <c r="F21" s="684">
        <f>Output!D38</f>
        <v>2</v>
      </c>
      <c r="G21" s="684">
        <f>Output!F38</f>
        <v>2</v>
      </c>
      <c r="H21" s="684" t="str">
        <f t="shared" ref="H21:H23" si="0">IF(E21&gt;=G21,"Satisfied","Not Satisfied")</f>
        <v>Satisfied</v>
      </c>
    </row>
    <row r="22" spans="1:8" x14ac:dyDescent="0.25">
      <c r="A22" s="158">
        <v>20</v>
      </c>
      <c r="B22" s="684" t="s">
        <v>452</v>
      </c>
      <c r="C22" s="684">
        <f>IF(Output!C16&gt;=Output!D16,Output!C16,Output!D16)</f>
        <v>0</v>
      </c>
      <c r="D22" s="684">
        <f>Output!C39</f>
        <v>2</v>
      </c>
      <c r="E22" s="684">
        <f>Output!E16</f>
        <v>2.5</v>
      </c>
      <c r="F22" s="684">
        <f>Output!D39</f>
        <v>2</v>
      </c>
      <c r="G22" s="684">
        <f>Output!F39</f>
        <v>2</v>
      </c>
      <c r="H22" s="684" t="str">
        <f t="shared" si="0"/>
        <v>Satisfied</v>
      </c>
    </row>
    <row r="23" spans="1:8" x14ac:dyDescent="0.25">
      <c r="A23" s="158">
        <v>21</v>
      </c>
      <c r="B23" s="684" t="s">
        <v>453</v>
      </c>
      <c r="C23" s="684">
        <f>IF(Output!C17&gt;=Output!D17,Output!C17,Output!D17)</f>
        <v>0</v>
      </c>
      <c r="D23" s="684">
        <f>Output!C40</f>
        <v>2</v>
      </c>
      <c r="E23" s="684">
        <f>Output!E17</f>
        <v>2.5</v>
      </c>
      <c r="F23" s="684">
        <f>Output!D40</f>
        <v>2</v>
      </c>
      <c r="G23" s="684">
        <f>Output!F40</f>
        <v>2</v>
      </c>
      <c r="H23" s="684" t="str">
        <f t="shared" si="0"/>
        <v>Satisfied</v>
      </c>
    </row>
    <row r="24" spans="1:8" x14ac:dyDescent="0.25">
      <c r="A24" s="158">
        <v>22</v>
      </c>
      <c r="B24" s="685" t="s">
        <v>563</v>
      </c>
      <c r="C24" s="685"/>
      <c r="D24" s="685"/>
      <c r="E24" s="685"/>
      <c r="F24" s="685"/>
      <c r="G24" s="685"/>
      <c r="H24" s="685"/>
    </row>
    <row r="25" spans="1:8" x14ac:dyDescent="0.25">
      <c r="A25" s="158">
        <v>23</v>
      </c>
      <c r="B25" s="686" t="s">
        <v>304</v>
      </c>
      <c r="C25" s="687" t="s">
        <v>567</v>
      </c>
      <c r="D25" s="687"/>
      <c r="E25" s="687"/>
      <c r="F25" s="687" t="s">
        <v>566</v>
      </c>
      <c r="G25" s="687"/>
      <c r="H25" s="686" t="s">
        <v>97</v>
      </c>
    </row>
    <row r="26" spans="1:8" ht="25.5" x14ac:dyDescent="0.25">
      <c r="A26" s="158">
        <v>24</v>
      </c>
      <c r="B26" s="686" t="s">
        <v>565</v>
      </c>
      <c r="C26" s="687">
        <f>Output!E33</f>
        <v>12</v>
      </c>
      <c r="D26" s="687"/>
      <c r="E26" s="687"/>
      <c r="F26" s="688">
        <f>Output!C33</f>
        <v>12</v>
      </c>
      <c r="G26" s="688"/>
      <c r="H26" s="686" t="str">
        <f>IF(C26&lt;=F26,"Satisfied","Proposed building height is exceed the permissible height")</f>
        <v>Satisfied</v>
      </c>
    </row>
    <row r="27" spans="1:8" x14ac:dyDescent="0.25">
      <c r="A27" s="158">
        <v>25</v>
      </c>
      <c r="B27" s="685" t="s">
        <v>568</v>
      </c>
      <c r="C27" s="685"/>
      <c r="D27" s="685"/>
      <c r="E27" s="685"/>
      <c r="F27" s="685"/>
      <c r="G27" s="685"/>
      <c r="H27" s="685"/>
    </row>
    <row r="28" spans="1:8" ht="31.5" customHeight="1" x14ac:dyDescent="0.25">
      <c r="A28" s="158">
        <v>26</v>
      </c>
      <c r="B28" s="670" t="s">
        <v>569</v>
      </c>
      <c r="C28" s="670"/>
      <c r="D28" s="670"/>
      <c r="E28" s="670"/>
      <c r="F28" s="670"/>
      <c r="G28" s="670"/>
      <c r="H28" s="684" t="str">
        <f>IF(Input2!C25="Yes",Input2!B25,"")</f>
        <v/>
      </c>
    </row>
    <row r="29" spans="1:8" x14ac:dyDescent="0.25">
      <c r="A29" s="158">
        <v>27</v>
      </c>
      <c r="B29" s="670" t="s">
        <v>613</v>
      </c>
      <c r="C29" s="670"/>
      <c r="D29" s="670"/>
      <c r="E29" s="670"/>
      <c r="F29" s="670"/>
      <c r="G29" s="670"/>
      <c r="H29" s="689" t="str">
        <f>Input2!C29</f>
        <v>No</v>
      </c>
    </row>
    <row r="30" spans="1:8" ht="20.25" customHeight="1" x14ac:dyDescent="0.25">
      <c r="A30" s="158">
        <v>28</v>
      </c>
      <c r="B30" s="670" t="s">
        <v>570</v>
      </c>
      <c r="C30" s="670"/>
      <c r="D30" s="670"/>
      <c r="E30" s="670"/>
      <c r="F30" s="670"/>
      <c r="G30" s="670"/>
      <c r="H30" s="690">
        <f>Input2!C24</f>
        <v>0</v>
      </c>
    </row>
    <row r="31" spans="1:8" ht="15" customHeight="1" x14ac:dyDescent="0.25">
      <c r="A31" s="158">
        <v>29</v>
      </c>
      <c r="B31" s="670" t="s">
        <v>571</v>
      </c>
      <c r="C31" s="670"/>
      <c r="D31" s="670"/>
      <c r="E31" s="670"/>
      <c r="F31" s="670"/>
      <c r="G31" s="670"/>
      <c r="H31" s="689" t="str">
        <f>Input2!C29</f>
        <v>No</v>
      </c>
    </row>
    <row r="32" spans="1:8" ht="50.25" customHeight="1" x14ac:dyDescent="0.25">
      <c r="A32" s="158">
        <v>30</v>
      </c>
      <c r="B32" s="670" t="s">
        <v>615</v>
      </c>
      <c r="C32" s="670"/>
      <c r="D32" s="670"/>
      <c r="E32" s="670"/>
      <c r="F32" s="670"/>
      <c r="G32" s="670"/>
      <c r="H32" s="684" t="str">
        <f>"BC = " &amp;Input2!C4&amp;" Sq.mtsX125/- ="&amp;Input2!C4*125 &amp; "&amp; EBC = " &amp; 30% * (Input2!C4*125)</f>
        <v>BC = 401.46 Sq.mtsX125/- =50182.5&amp; EBC = 15054.75</v>
      </c>
    </row>
    <row r="33" spans="1:8" ht="25.5" customHeight="1" x14ac:dyDescent="0.25">
      <c r="A33" s="158">
        <v>31</v>
      </c>
      <c r="B33" s="670" t="s">
        <v>572</v>
      </c>
      <c r="C33" s="670"/>
      <c r="D33" s="670"/>
      <c r="E33" s="670"/>
      <c r="F33" s="670"/>
      <c r="G33" s="670"/>
      <c r="H33" s="689" t="str">
        <f>Input2!C39</f>
        <v>Residential use</v>
      </c>
    </row>
    <row r="34" spans="1:8" ht="102" x14ac:dyDescent="0.25">
      <c r="A34" s="158">
        <v>32</v>
      </c>
      <c r="B34" s="670" t="s">
        <v>573</v>
      </c>
      <c r="C34" s="670"/>
      <c r="D34" s="670"/>
      <c r="E34" s="670"/>
      <c r="F34" s="670"/>
      <c r="G34" s="670"/>
      <c r="H34" s="684" t="str">
        <f>"The proposed building use is" &amp; IF(Input1!C6="Individual Residential Building"," Residential use",IF(Input1!C6="Group housing"," Residential use",IF(Input1!C6="Commercial building"," Commercial use",IF(Input1!C6="Office building"," Public&amp;semi Public use",IF(Input1!C6="Other building","")))))&amp;" and as per Master Plan the site is falls in " &amp; Input2!C39 &amp; IF(Input1!C6 =  Input2!C39, ". Hence it is satisfied", ". Hence it is not satisfied")</f>
        <v>The proposed building use is Commercial use and as per Master Plan the site is falls in Residential use. Hence it is not satisfied</v>
      </c>
    </row>
    <row r="35" spans="1:8" x14ac:dyDescent="0.25">
      <c r="A35" s="158">
        <v>33</v>
      </c>
      <c r="B35" s="685" t="s">
        <v>582</v>
      </c>
      <c r="C35" s="685"/>
      <c r="D35" s="685"/>
      <c r="E35" s="685"/>
      <c r="F35" s="685"/>
      <c r="G35" s="685"/>
      <c r="H35" s="685"/>
    </row>
    <row r="36" spans="1:8" ht="26.25" customHeight="1" x14ac:dyDescent="0.25">
      <c r="A36" s="158">
        <v>34</v>
      </c>
      <c r="B36" s="691" t="s">
        <v>583</v>
      </c>
      <c r="C36" s="692" t="s">
        <v>584</v>
      </c>
      <c r="D36" s="692"/>
      <c r="E36" s="692"/>
      <c r="F36" s="692" t="s">
        <v>585</v>
      </c>
      <c r="G36" s="692"/>
      <c r="H36" s="691" t="s">
        <v>102</v>
      </c>
    </row>
    <row r="37" spans="1:8" ht="21.75" customHeight="1" x14ac:dyDescent="0.25">
      <c r="A37" s="158">
        <v>35</v>
      </c>
      <c r="B37" s="691" t="s">
        <v>586</v>
      </c>
      <c r="C37" s="692" t="s">
        <v>587</v>
      </c>
      <c r="D37" s="692"/>
      <c r="E37" s="692"/>
      <c r="F37" s="692">
        <f>Input2!C4</f>
        <v>401.46</v>
      </c>
      <c r="G37" s="692"/>
      <c r="H37" s="691" t="s">
        <v>454</v>
      </c>
    </row>
    <row r="38" spans="1:8" x14ac:dyDescent="0.25">
      <c r="A38" s="158">
        <v>36</v>
      </c>
      <c r="B38" s="691" t="s">
        <v>251</v>
      </c>
      <c r="C38" s="692" t="str">
        <f>Input2!C39</f>
        <v>Residential use</v>
      </c>
      <c r="D38" s="692"/>
      <c r="E38" s="692"/>
      <c r="F38" s="692" t="str">
        <f>Input1!C6</f>
        <v>Commercial building</v>
      </c>
      <c r="G38" s="692"/>
      <c r="H38" s="691" t="s">
        <v>454</v>
      </c>
    </row>
    <row r="39" spans="1:8" x14ac:dyDescent="0.25">
      <c r="A39" s="158">
        <v>37</v>
      </c>
      <c r="B39" s="691" t="s">
        <v>588</v>
      </c>
      <c r="C39" s="692" t="s">
        <v>589</v>
      </c>
      <c r="D39" s="692"/>
      <c r="E39" s="692"/>
      <c r="F39" s="692" t="str">
        <f>Input2!C41 &amp;","&amp;Input2!C42</f>
        <v>45.72,0</v>
      </c>
      <c r="G39" s="692"/>
      <c r="H39" s="691" t="s">
        <v>454</v>
      </c>
    </row>
    <row r="40" spans="1:8" x14ac:dyDescent="0.25">
      <c r="A40" s="158">
        <v>38</v>
      </c>
      <c r="B40" s="691" t="s">
        <v>595</v>
      </c>
      <c r="C40" s="692">
        <f>Output!E33</f>
        <v>12</v>
      </c>
      <c r="D40" s="692"/>
      <c r="E40" s="692"/>
      <c r="F40" s="692">
        <f>Output!C33</f>
        <v>12</v>
      </c>
      <c r="G40" s="692"/>
      <c r="H40" s="691" t="str">
        <f>IF(F40&lt;=C40,"Satisfied","Proposed building height is exceed the permissible height")</f>
        <v>Satisfied</v>
      </c>
    </row>
    <row r="41" spans="1:8" ht="39" customHeight="1" x14ac:dyDescent="0.25">
      <c r="A41" s="158">
        <v>39</v>
      </c>
      <c r="B41" s="691" t="s">
        <v>590</v>
      </c>
      <c r="C41" s="692" t="str">
        <f>Output!B58</f>
        <v>Entire stilt floor is used as Parking</v>
      </c>
      <c r="D41" s="692"/>
      <c r="E41" s="692"/>
      <c r="F41" s="692" t="str">
        <f>Output!E58</f>
        <v>Entire stilt floor is used as Parking</v>
      </c>
      <c r="G41" s="692"/>
      <c r="H41" s="691" t="str">
        <f>IF(F41="Entire stilt floor is used as Parking","Entire stilt floor is used as Parking. Hence satisfied",ROUND((F41-C41),2)&amp;IF(F41&gt;C41," Sqmts. Excess"," Sqmts. Shortfall"))</f>
        <v>Entire stilt floor is used as Parking. Hence satisfied</v>
      </c>
    </row>
    <row r="42" spans="1:8" ht="53.25" customHeight="1" x14ac:dyDescent="0.25">
      <c r="A42" s="158">
        <v>40</v>
      </c>
      <c r="B42" s="691" t="s">
        <v>591</v>
      </c>
      <c r="C42" s="692" t="s">
        <v>592</v>
      </c>
      <c r="D42" s="692"/>
      <c r="E42" s="677" t="str">
        <f>Output!C58</f>
        <v>since site area is below 750 Sqmts. Visitors parking is not required</v>
      </c>
      <c r="F42" s="692">
        <f>Input1!C50</f>
        <v>0</v>
      </c>
      <c r="G42" s="692"/>
      <c r="H42" s="691" t="str">
        <f>IF(F42&gt;=E42,"Satisfied"," Visitters parking not required since site area is below 750Sqmts. ")</f>
        <v xml:space="preserve"> Visitters parking not required since site area is below 750Sqmts. </v>
      </c>
    </row>
    <row r="43" spans="1:8" ht="51" customHeight="1" x14ac:dyDescent="0.25">
      <c r="A43" s="158">
        <v>41</v>
      </c>
      <c r="B43" s="691" t="s">
        <v>593</v>
      </c>
      <c r="C43" s="692" t="s">
        <v>594</v>
      </c>
      <c r="D43" s="692"/>
      <c r="E43" s="693" t="str">
        <f>Output!C66</f>
        <v>NA</v>
      </c>
      <c r="F43" s="692">
        <f>Output!D66</f>
        <v>0</v>
      </c>
      <c r="G43" s="692"/>
      <c r="H43" s="691" t="str">
        <f>IF(F43&gt;=E43,"Satisfied"," Totlot area not required since site area is below 750Sqmts. ")</f>
        <v xml:space="preserve"> Totlot area not required since site area is below 750Sqmts. </v>
      </c>
    </row>
    <row r="44" spans="1:8" x14ac:dyDescent="0.25">
      <c r="A44" s="158">
        <v>42</v>
      </c>
      <c r="B44" s="694" t="s">
        <v>596</v>
      </c>
      <c r="C44" s="695"/>
      <c r="D44" s="695"/>
      <c r="E44" s="695"/>
      <c r="F44" s="695"/>
      <c r="G44" s="695"/>
      <c r="H44" s="696"/>
    </row>
    <row r="45" spans="1:8" ht="23.25" customHeight="1" x14ac:dyDescent="0.25">
      <c r="A45" s="158">
        <v>43</v>
      </c>
      <c r="B45" s="697" t="s">
        <v>597</v>
      </c>
      <c r="C45" s="697"/>
      <c r="D45" s="697"/>
      <c r="E45" s="697"/>
      <c r="F45" s="697"/>
      <c r="G45" s="697"/>
      <c r="H45" s="693" t="str">
        <f>Input2!C84</f>
        <v>Yes</v>
      </c>
    </row>
    <row r="46" spans="1:8" ht="15.75" x14ac:dyDescent="0.25">
      <c r="A46" s="158">
        <v>44</v>
      </c>
      <c r="B46" s="698" t="s">
        <v>611</v>
      </c>
      <c r="C46" s="698"/>
      <c r="D46" s="698"/>
      <c r="E46" s="698"/>
      <c r="F46" s="698"/>
      <c r="G46" s="698"/>
      <c r="H46" s="698"/>
    </row>
    <row r="47" spans="1:8" ht="58.5" customHeight="1" x14ac:dyDescent="0.25">
      <c r="A47" s="158">
        <v>45</v>
      </c>
      <c r="B47" s="699" t="s">
        <v>15</v>
      </c>
      <c r="C47" s="699" t="s">
        <v>266</v>
      </c>
      <c r="D47" s="699" t="s">
        <v>598</v>
      </c>
      <c r="E47" s="699" t="s">
        <v>270</v>
      </c>
      <c r="F47" s="699" t="s">
        <v>617</v>
      </c>
      <c r="G47" s="699" t="s">
        <v>273</v>
      </c>
      <c r="H47" s="699" t="s">
        <v>102</v>
      </c>
    </row>
    <row r="48" spans="1:8" x14ac:dyDescent="0.25">
      <c r="A48" s="158">
        <v>46</v>
      </c>
      <c r="B48" s="699" t="s">
        <v>23</v>
      </c>
      <c r="C48" s="699">
        <f>Output!F14</f>
        <v>9</v>
      </c>
      <c r="D48" s="699">
        <f>Output!C14</f>
        <v>38.1</v>
      </c>
      <c r="E48" s="699">
        <f>Output!D14</f>
        <v>45.72</v>
      </c>
      <c r="F48" s="699">
        <f>Output!C23</f>
        <v>3.8099999999999987</v>
      </c>
      <c r="G48" s="699">
        <f>Output!D23</f>
        <v>83.63</v>
      </c>
      <c r="H48" s="699" t="str">
        <f>IF(C48=0,"",IF(D48&gt;=C48,"Staisfied","Not Satisfied"))</f>
        <v>Staisfied</v>
      </c>
    </row>
    <row r="49" spans="1:8" x14ac:dyDescent="0.25">
      <c r="A49" s="158">
        <v>47</v>
      </c>
      <c r="B49" s="699" t="s">
        <v>22</v>
      </c>
      <c r="C49" s="699">
        <f xml:space="preserve"> Output!F15</f>
        <v>0</v>
      </c>
      <c r="D49" s="699">
        <f>Output!C15</f>
        <v>0</v>
      </c>
      <c r="E49" s="699">
        <f>Output!D15</f>
        <v>0</v>
      </c>
      <c r="F49" s="699">
        <f>Output!C24</f>
        <v>0</v>
      </c>
      <c r="G49" s="699">
        <f>Output!D24</f>
        <v>0</v>
      </c>
      <c r="H49" s="699" t="str">
        <f t="shared" ref="H49:H51" si="1">IF(C49=0,"",IF(D49&gt;=C49,"Staisfied","Not Satisfied"))</f>
        <v/>
      </c>
    </row>
    <row r="50" spans="1:8" x14ac:dyDescent="0.25">
      <c r="A50" s="158">
        <v>48</v>
      </c>
      <c r="B50" s="699" t="s">
        <v>24</v>
      </c>
      <c r="C50" s="699">
        <f>Output!F16</f>
        <v>0</v>
      </c>
      <c r="D50" s="699">
        <f>Output!C16</f>
        <v>0</v>
      </c>
      <c r="E50" s="699">
        <f>Output!D16</f>
        <v>0</v>
      </c>
      <c r="F50" s="699">
        <f>Output!C25</f>
        <v>0</v>
      </c>
      <c r="G50" s="699">
        <f>Output!D25</f>
        <v>0</v>
      </c>
      <c r="H50" s="699" t="str">
        <f t="shared" si="1"/>
        <v/>
      </c>
    </row>
    <row r="51" spans="1:8" x14ac:dyDescent="0.25">
      <c r="A51" s="158">
        <v>49</v>
      </c>
      <c r="B51" s="699" t="s">
        <v>21</v>
      </c>
      <c r="C51" s="699">
        <f>Output!F17</f>
        <v>0</v>
      </c>
      <c r="D51" s="699">
        <f>Output!C17</f>
        <v>0</v>
      </c>
      <c r="E51" s="699">
        <f>Output!D17</f>
        <v>0</v>
      </c>
      <c r="F51" s="699">
        <f>Output!C26</f>
        <v>0</v>
      </c>
      <c r="G51" s="699">
        <f>Output!D26</f>
        <v>0</v>
      </c>
      <c r="H51" s="699" t="str">
        <f t="shared" si="1"/>
        <v/>
      </c>
    </row>
    <row r="52" spans="1:8" ht="27.75" customHeight="1" x14ac:dyDescent="0.25">
      <c r="A52" s="158">
        <v>50</v>
      </c>
      <c r="B52" s="670" t="s">
        <v>574</v>
      </c>
      <c r="C52" s="670"/>
      <c r="D52" s="670"/>
      <c r="E52" s="670"/>
      <c r="F52" s="670"/>
      <c r="G52" s="670"/>
      <c r="H52" s="684" t="str">
        <f>IF(Input2!C35&lt;9,"Yes","NA")</f>
        <v>NA</v>
      </c>
    </row>
    <row r="53" spans="1:8" ht="29.25" customHeight="1" x14ac:dyDescent="0.25">
      <c r="A53" s="158">
        <v>51</v>
      </c>
      <c r="B53" s="670" t="s">
        <v>575</v>
      </c>
      <c r="C53" s="670"/>
      <c r="D53" s="670"/>
      <c r="E53" s="670"/>
      <c r="F53" s="670"/>
      <c r="G53" s="670"/>
      <c r="H53" s="684" t="str">
        <f>Input2!C46</f>
        <v>Yes</v>
      </c>
    </row>
    <row r="54" spans="1:8" ht="21.75" customHeight="1" x14ac:dyDescent="0.25">
      <c r="A54" s="158">
        <v>52</v>
      </c>
      <c r="B54" s="700" t="s">
        <v>274</v>
      </c>
      <c r="C54" s="700"/>
      <c r="D54" s="700"/>
      <c r="E54" s="700"/>
      <c r="F54" s="700"/>
      <c r="G54" s="700"/>
      <c r="H54" s="701" t="str">
        <f>Input2!C48</f>
        <v>Yes</v>
      </c>
    </row>
    <row r="55" spans="1:8" ht="15.75" x14ac:dyDescent="0.25">
      <c r="A55" s="158">
        <v>53</v>
      </c>
      <c r="B55" s="700" t="s">
        <v>275</v>
      </c>
      <c r="C55" s="700"/>
      <c r="D55" s="700"/>
      <c r="E55" s="700"/>
      <c r="F55" s="700"/>
      <c r="G55" s="700"/>
      <c r="H55" s="701" t="str">
        <f>Input2!C49</f>
        <v>Yes</v>
      </c>
    </row>
    <row r="56" spans="1:8" ht="16.5" customHeight="1" x14ac:dyDescent="0.25">
      <c r="A56" s="158">
        <v>54</v>
      </c>
      <c r="B56" s="700" t="s">
        <v>276</v>
      </c>
      <c r="C56" s="700"/>
      <c r="D56" s="700"/>
      <c r="E56" s="700"/>
      <c r="F56" s="700"/>
      <c r="G56" s="700"/>
      <c r="H56" s="701" t="str">
        <f>Input2!C50</f>
        <v>Yes</v>
      </c>
    </row>
    <row r="57" spans="1:8" ht="15.75" customHeight="1" x14ac:dyDescent="0.25">
      <c r="A57" s="158">
        <v>55</v>
      </c>
      <c r="B57" s="700" t="s">
        <v>277</v>
      </c>
      <c r="C57" s="700"/>
      <c r="D57" s="700"/>
      <c r="E57" s="700"/>
      <c r="F57" s="700"/>
      <c r="G57" s="700"/>
      <c r="H57" s="699" t="str">
        <f>Input2!C51</f>
        <v>Yes</v>
      </c>
    </row>
    <row r="58" spans="1:8" ht="29.25" customHeight="1" x14ac:dyDescent="0.25">
      <c r="A58" s="158">
        <v>56</v>
      </c>
      <c r="B58" s="700" t="s">
        <v>278</v>
      </c>
      <c r="C58" s="700"/>
      <c r="D58" s="700"/>
      <c r="E58" s="700"/>
      <c r="F58" s="700"/>
      <c r="G58" s="700"/>
      <c r="H58" s="701" t="str">
        <f>Input2!C46</f>
        <v>Yes</v>
      </c>
    </row>
    <row r="59" spans="1:8" ht="15.75" x14ac:dyDescent="0.25">
      <c r="A59" s="158">
        <v>57</v>
      </c>
      <c r="B59" s="700" t="s">
        <v>279</v>
      </c>
      <c r="C59" s="700"/>
      <c r="D59" s="700"/>
      <c r="E59" s="700"/>
      <c r="F59" s="700"/>
      <c r="G59" s="700"/>
      <c r="H59" s="701" t="str">
        <f>Input2!C52</f>
        <v>Yes</v>
      </c>
    </row>
    <row r="60" spans="1:8" ht="51.75" customHeight="1" x14ac:dyDescent="0.25">
      <c r="A60" s="158">
        <v>58</v>
      </c>
      <c r="B60" s="700" t="s">
        <v>280</v>
      </c>
      <c r="C60" s="700"/>
      <c r="D60" s="700"/>
      <c r="E60" s="700"/>
      <c r="F60" s="700"/>
      <c r="G60" s="700"/>
      <c r="H60" s="701" t="str">
        <f>Input2!C47</f>
        <v>TDR certificate as per rule 17</v>
      </c>
    </row>
    <row r="61" spans="1:8" ht="63" customHeight="1" x14ac:dyDescent="0.25">
      <c r="A61" s="158">
        <v>59</v>
      </c>
      <c r="B61" s="700" t="s">
        <v>282</v>
      </c>
      <c r="C61" s="700"/>
      <c r="D61" s="700"/>
      <c r="E61" s="700"/>
      <c r="F61" s="702" t="s">
        <v>600</v>
      </c>
      <c r="G61" s="702"/>
      <c r="H61" s="699" t="str">
        <f>(Output!E52+Output!F52+1) &amp; " th Floor"</f>
        <v>5 th Floor</v>
      </c>
    </row>
    <row r="62" spans="1:8" x14ac:dyDescent="0.25">
      <c r="A62" s="158">
        <v>60</v>
      </c>
      <c r="B62" s="703" t="s">
        <v>599</v>
      </c>
      <c r="C62" s="703"/>
      <c r="D62" s="693">
        <f>Output!B28</f>
        <v>562.08000000000004</v>
      </c>
      <c r="E62" s="693" t="s">
        <v>616</v>
      </c>
      <c r="F62" s="702" t="s">
        <v>601</v>
      </c>
      <c r="G62" s="702"/>
      <c r="H62" s="699"/>
    </row>
    <row r="63" spans="1:8" x14ac:dyDescent="0.25">
      <c r="A63" s="158">
        <v>61</v>
      </c>
      <c r="B63" s="703" t="s">
        <v>602</v>
      </c>
      <c r="C63" s="703"/>
      <c r="D63" s="693">
        <f>Output!C28</f>
        <v>83.629499999999965</v>
      </c>
      <c r="E63" s="693" t="s">
        <v>616</v>
      </c>
      <c r="F63" s="702" t="s">
        <v>102</v>
      </c>
      <c r="G63" s="702"/>
      <c r="H63" s="699"/>
    </row>
    <row r="64" spans="1:8" x14ac:dyDescent="0.25">
      <c r="A64" s="158">
        <v>62</v>
      </c>
      <c r="B64" s="704" t="s">
        <v>603</v>
      </c>
      <c r="C64" s="704"/>
      <c r="D64" s="693">
        <f>Output!D28</f>
        <v>645.70950000000005</v>
      </c>
      <c r="E64" s="693" t="s">
        <v>616</v>
      </c>
      <c r="F64" s="688"/>
      <c r="G64" s="688"/>
      <c r="H64" s="693"/>
    </row>
    <row r="65" spans="1:8" x14ac:dyDescent="0.25">
      <c r="A65" s="158">
        <v>63</v>
      </c>
      <c r="B65" s="705" t="s">
        <v>604</v>
      </c>
      <c r="C65" s="705"/>
      <c r="D65" s="705"/>
      <c r="E65" s="705"/>
      <c r="F65" s="705"/>
      <c r="G65" s="705"/>
      <c r="H65" s="705"/>
    </row>
    <row r="66" spans="1:8" ht="45" x14ac:dyDescent="0.25">
      <c r="A66" s="158">
        <v>64</v>
      </c>
      <c r="B66" s="706" t="s">
        <v>609</v>
      </c>
      <c r="C66" s="707" t="s">
        <v>605</v>
      </c>
      <c r="D66" s="707" t="s">
        <v>606</v>
      </c>
      <c r="E66" s="707" t="s">
        <v>608</v>
      </c>
      <c r="F66" s="708" t="s">
        <v>607</v>
      </c>
      <c r="G66" s="709"/>
      <c r="H66" s="707" t="s">
        <v>610</v>
      </c>
    </row>
    <row r="67" spans="1:8" x14ac:dyDescent="0.25">
      <c r="A67" s="158">
        <v>65</v>
      </c>
      <c r="B67" s="693" t="str">
        <f>IF(Output!C53=0,"",Output!C53)</f>
        <v/>
      </c>
      <c r="C67" s="693">
        <f>Output!D53</f>
        <v>89.4</v>
      </c>
      <c r="D67" s="710">
        <f>Output!E53</f>
        <v>89.39</v>
      </c>
      <c r="E67" s="693">
        <f>Output!F53</f>
        <v>268.17</v>
      </c>
      <c r="F67" s="711">
        <f>Output!G53</f>
        <v>357.56</v>
      </c>
      <c r="G67" s="712"/>
      <c r="H67" s="693" t="str">
        <f>IF(F67&lt;=Input1!C35,"Satisfied","Not satisfied")</f>
        <v>Satisfied</v>
      </c>
    </row>
    <row r="68" spans="1:8" ht="38.25" x14ac:dyDescent="0.25">
      <c r="A68" s="158">
        <v>67</v>
      </c>
      <c r="B68" s="713" t="s">
        <v>618</v>
      </c>
      <c r="C68" s="713"/>
      <c r="D68" s="688" t="str">
        <f>Input1!C54</f>
        <v>Yes</v>
      </c>
      <c r="E68" s="684" t="s">
        <v>577</v>
      </c>
      <c r="F68" s="684" t="s">
        <v>578</v>
      </c>
      <c r="G68" s="684" t="s">
        <v>579</v>
      </c>
      <c r="H68" s="707" t="s">
        <v>610</v>
      </c>
    </row>
    <row r="69" spans="1:8" ht="44.25" customHeight="1" x14ac:dyDescent="0.25">
      <c r="A69" s="158">
        <v>68</v>
      </c>
      <c r="B69" s="713"/>
      <c r="C69" s="713"/>
      <c r="D69" s="688"/>
      <c r="E69" s="677" t="str">
        <f>Input1!C56</f>
        <v>Second Floor</v>
      </c>
      <c r="F69" s="693">
        <f>Output!G53</f>
        <v>357.56</v>
      </c>
      <c r="G69" s="693">
        <f>Output!B62</f>
        <v>35.76</v>
      </c>
      <c r="H69" s="693" t="str">
        <f>IF(G69&lt;=Input1!C55,"Staisfied","Satisfied")</f>
        <v>Staisfied</v>
      </c>
    </row>
    <row r="70" spans="1:8" ht="20.25" customHeight="1" x14ac:dyDescent="0.25">
      <c r="A70" s="158">
        <v>69</v>
      </c>
      <c r="B70" s="670" t="s">
        <v>580</v>
      </c>
      <c r="C70" s="670"/>
      <c r="D70" s="670"/>
      <c r="E70" s="670"/>
      <c r="F70" s="670"/>
      <c r="G70" s="670"/>
      <c r="H70" s="684" t="str">
        <f>Input2!C79</f>
        <v>No</v>
      </c>
    </row>
    <row r="71" spans="1:8" ht="21.75" customHeight="1" x14ac:dyDescent="0.25">
      <c r="A71" s="158">
        <v>70</v>
      </c>
      <c r="B71" s="670" t="s">
        <v>581</v>
      </c>
      <c r="C71" s="670"/>
      <c r="D71" s="670"/>
      <c r="E71" s="670"/>
      <c r="F71" s="670"/>
      <c r="G71" s="670"/>
      <c r="H71" s="684" t="str">
        <f>Input1!C64</f>
        <v>Yes</v>
      </c>
    </row>
    <row r="72" spans="1:8" ht="87" customHeight="1" x14ac:dyDescent="0.25">
      <c r="B72" s="714" t="str">
        <f>"The applicant has proposed building use is " &amp;Input1!C6&amp;" consisting with "&amp;IF(Input1!C37=1,"Cellar + ","")&amp;(IF(Input1!C38=1,"Stilt floor for parking +  ","")&amp;(IF(Input1!C39=1,"Ground floor + ","")&amp;(IF(Input1!C40&gt;0,Input1!C40&amp;" upper floors.","")))) &amp;" verified site and documents it is observed that total Plot Area as per Documents " &amp; Input1!C11 &amp; " sqm " &amp; " and as on ground " &amp; Input2!C4 &amp; " sqm."&amp;IF(Input1!C11&gt;= Input2!C4, "Hence it is satisfied.","Hence it is not satiesfied.")&amp; " Further the Site is covered in Category -"&amp;Input2!C21&amp;IF(Input2!C21="A","i.e., IN OLD BUILTUP AREAS/CONGESTED AREAS/SETTLEMENT/GRAMKHANTAM/ABADI"," i.e., IN NEW AREAS/APPROVED LAYOUT AREAS") &amp; "  and Proposals falls in-"&amp;Input2!C20 &amp; ". Further the proposed building use is" &amp; IF(Input1!C6="Individual Residential Building"," Residential use",IF(Input1!C6="Group housing"," Residential use",IF(Input1!C6="Commercial building"," Commercial use",IF(Input1!C6="Office building"," Public&amp;semi Public use",IF(Input1!C6="Other building","")))))&amp;" and as per Master Plan the site is falls in " &amp; Input2!C39 &amp; IF(Input1!C6 =  Input2!C39, ". Hence it is satisfied.", ". Hence it is not satisfied.") &amp; IF(Output!C14&gt;0," Also abbuting road in Front side is "&amp;Output!C14&amp;" mts. ","")&amp;IF(Output!C16&gt;0,"and Side-1 side roads is "&amp;Output!C16&amp;" mts. ","")&amp;IF(Output!C15&gt;0,"and Rear side is "&amp;Output!C15&amp;" mts. ","")&amp;IF(Output!C17&gt;0,"and Side-2 side is "&amp;Output!C17&amp;" mts. ","") &amp; " But minimum road width required for proposal is "&amp;IF(Input2!C20="A",9,IF(Input2!C20="B1",9,IF(Input2!C20="B2",12,IF(Input2!C20="B3",18,30))))&amp;" mts." &amp; " Hence Satisfied." &amp;  " Furher " &amp; Output!B30 &amp; ". " &amp; Output!B29 &amp; ". Further " &amp;Output!C41</f>
        <v>The applicant has proposed building use is Commercial building consisting with Stilt floor for parking +  Ground floor + 3 upper floors. verified site and documents it is observed that total Plot Area as per Documents 401.46 sqm  and as on ground 401.46 sqm.Hence it is satisfied. Further the Site is covered in Category -B i.e., IN NEW AREAS/APPROVED LAYOUT AREAS  and Proposals falls in-B1. Further the proposed building use is Commercial use and as per Master Plan the site is falls in Residential use. Hence it is not satisfied. Also abbuting road in Front side is 38.1 mts.  But minimum road width required for proposal is 9 mts. Hence Satisfied. Furher 83.63 SQMTS. Road widining Area should be handed over through registred gift deed to Municipality (TDR can be awarded). Splay:   . Further all side setbacks are satisfied</v>
      </c>
      <c r="C72" s="714"/>
      <c r="D72" s="714"/>
      <c r="E72" s="714"/>
      <c r="F72" s="714"/>
      <c r="G72" s="714"/>
      <c r="H72" s="714"/>
    </row>
    <row r="73" spans="1:8" x14ac:dyDescent="0.25">
      <c r="B73" s="662"/>
      <c r="C73" s="662"/>
      <c r="D73" s="662"/>
      <c r="E73" s="662"/>
      <c r="F73" s="662"/>
      <c r="G73" s="662"/>
      <c r="H73" s="665"/>
    </row>
    <row r="74" spans="1:8" x14ac:dyDescent="0.25">
      <c r="B74" s="662"/>
      <c r="C74" s="662"/>
      <c r="D74" s="662"/>
      <c r="E74" s="662"/>
      <c r="F74" s="662"/>
      <c r="G74" s="662"/>
      <c r="H74" s="665"/>
    </row>
    <row r="75" spans="1:8" ht="31.5" customHeight="1" x14ac:dyDescent="0.25">
      <c r="B75" s="664" t="s">
        <v>628</v>
      </c>
      <c r="C75" s="664" t="s">
        <v>629</v>
      </c>
      <c r="D75" s="664"/>
      <c r="E75" s="664" t="s">
        <v>630</v>
      </c>
      <c r="F75" s="664" t="s">
        <v>631</v>
      </c>
      <c r="G75" s="662"/>
      <c r="H75" s="665" t="s">
        <v>632</v>
      </c>
    </row>
  </sheetData>
  <sheetProtection algorithmName="SHA-512" hashValue="pQysO8z4+dSdEt4+h2ZbVb1yGjKNIBmeIaRICKvlkEMM1BRkFaMYJxle8c8Ap5dcRDrc/zkZdhNIBh/T8wxJpA==" saltValue="omn9itMDrdPZ/czwnvFPQw==" spinCount="100000" sheet="1" objects="1" scenarios="1" selectLockedCells="1"/>
  <mergeCells count="91">
    <mergeCell ref="B44:H44"/>
    <mergeCell ref="E6:F6"/>
    <mergeCell ref="C7:D7"/>
    <mergeCell ref="E7:F7"/>
    <mergeCell ref="C8:D8"/>
    <mergeCell ref="E8:F8"/>
    <mergeCell ref="F40:G40"/>
    <mergeCell ref="F41:G41"/>
    <mergeCell ref="C41:E41"/>
    <mergeCell ref="F42:G42"/>
    <mergeCell ref="F43:G43"/>
    <mergeCell ref="C37:E37"/>
    <mergeCell ref="F37:G37"/>
    <mergeCell ref="B29:G29"/>
    <mergeCell ref="B30:G30"/>
    <mergeCell ref="B1:H1"/>
    <mergeCell ref="B2:H2"/>
    <mergeCell ref="B27:H27"/>
    <mergeCell ref="F61:G61"/>
    <mergeCell ref="B61:E61"/>
    <mergeCell ref="B59:G59"/>
    <mergeCell ref="B60:G60"/>
    <mergeCell ref="B56:G56"/>
    <mergeCell ref="B57:G57"/>
    <mergeCell ref="B58:G58"/>
    <mergeCell ref="B54:G54"/>
    <mergeCell ref="B55:G55"/>
    <mergeCell ref="C42:D42"/>
    <mergeCell ref="C43:D43"/>
    <mergeCell ref="B45:G45"/>
    <mergeCell ref="B35:H35"/>
    <mergeCell ref="B53:G53"/>
    <mergeCell ref="B70:G70"/>
    <mergeCell ref="B71:G71"/>
    <mergeCell ref="B68:C69"/>
    <mergeCell ref="D68:D69"/>
    <mergeCell ref="B65:H65"/>
    <mergeCell ref="B64:C64"/>
    <mergeCell ref="F64:G64"/>
    <mergeCell ref="B62:C62"/>
    <mergeCell ref="B63:C63"/>
    <mergeCell ref="F62:G62"/>
    <mergeCell ref="F63:G63"/>
    <mergeCell ref="F66:G66"/>
    <mergeCell ref="F67:G67"/>
    <mergeCell ref="B52:G52"/>
    <mergeCell ref="C36:E36"/>
    <mergeCell ref="E11:H11"/>
    <mergeCell ref="E12:H12"/>
    <mergeCell ref="B32:G32"/>
    <mergeCell ref="B33:G33"/>
    <mergeCell ref="B34:G34"/>
    <mergeCell ref="B31:G31"/>
    <mergeCell ref="H18:H19"/>
    <mergeCell ref="F36:G36"/>
    <mergeCell ref="B46:H46"/>
    <mergeCell ref="C38:E38"/>
    <mergeCell ref="F38:G38"/>
    <mergeCell ref="C39:E39"/>
    <mergeCell ref="F39:G39"/>
    <mergeCell ref="C40:E40"/>
    <mergeCell ref="E10:H10"/>
    <mergeCell ref="C6:D6"/>
    <mergeCell ref="B28:G28"/>
    <mergeCell ref="F25:G25"/>
    <mergeCell ref="C25:E25"/>
    <mergeCell ref="B18:B19"/>
    <mergeCell ref="C18:C19"/>
    <mergeCell ref="B24:H24"/>
    <mergeCell ref="E15:H15"/>
    <mergeCell ref="E16:H16"/>
    <mergeCell ref="D18:G18"/>
    <mergeCell ref="C26:E26"/>
    <mergeCell ref="F26:G26"/>
    <mergeCell ref="B17:H17"/>
    <mergeCell ref="B72:H72"/>
    <mergeCell ref="B13:H13"/>
    <mergeCell ref="E3:H3"/>
    <mergeCell ref="B15:D15"/>
    <mergeCell ref="B16:D16"/>
    <mergeCell ref="E14:H14"/>
    <mergeCell ref="B14:D14"/>
    <mergeCell ref="B4:D4"/>
    <mergeCell ref="B3:D3"/>
    <mergeCell ref="E4:H4"/>
    <mergeCell ref="B9:D9"/>
    <mergeCell ref="B10:D10"/>
    <mergeCell ref="B11:D11"/>
    <mergeCell ref="B12:D12"/>
    <mergeCell ref="B5:H5"/>
    <mergeCell ref="E9:H9"/>
  </mergeCells>
  <pageMargins left="0.7" right="0.7" top="0.75" bottom="0.75" header="0.3" footer="0.3"/>
  <pageSetup paperSize="9" scale="69" orientation="landscape" r:id="rId1"/>
  <rowBreaks count="2" manualBreakCount="2">
    <brk id="23" max="7" man="1"/>
    <brk id="45" max="7" man="1"/>
  </rowBreaks>
  <ignoredErrors>
    <ignoredError sqref="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L342"/>
  <sheetViews>
    <sheetView topLeftCell="A86" zoomScale="90" zoomScaleNormal="90" workbookViewId="0">
      <selection activeCell="A86" sqref="A86"/>
    </sheetView>
  </sheetViews>
  <sheetFormatPr defaultRowHeight="15" x14ac:dyDescent="0.25"/>
  <sheetData>
    <row r="1" spans="1:21" ht="15.75" thickBot="1" x14ac:dyDescent="0.3">
      <c r="A1" s="272" t="s">
        <v>173</v>
      </c>
      <c r="B1" s="273"/>
      <c r="C1" s="272" t="s">
        <v>174</v>
      </c>
      <c r="D1" s="274"/>
      <c r="E1" s="274"/>
      <c r="F1" s="274"/>
      <c r="G1" s="274"/>
      <c r="H1" s="274"/>
      <c r="I1" s="274"/>
      <c r="J1" s="274"/>
      <c r="K1" s="274"/>
      <c r="L1" s="274"/>
      <c r="M1" s="274"/>
      <c r="N1" s="274"/>
      <c r="O1" s="274"/>
      <c r="P1" s="274"/>
      <c r="Q1" s="274"/>
      <c r="R1" s="274"/>
      <c r="S1" s="274"/>
      <c r="T1" s="274"/>
      <c r="U1" s="273"/>
    </row>
    <row r="2" spans="1:21" ht="25.5" customHeight="1" thickBot="1" x14ac:dyDescent="0.3">
      <c r="A2" s="29" t="s">
        <v>175</v>
      </c>
      <c r="B2" s="275" t="s">
        <v>176</v>
      </c>
      <c r="C2" s="276"/>
      <c r="D2" s="270"/>
      <c r="E2" s="277"/>
      <c r="F2" s="277"/>
      <c r="G2" s="277"/>
      <c r="H2" s="277"/>
      <c r="I2" s="277"/>
      <c r="J2" s="277"/>
      <c r="K2" s="277"/>
      <c r="L2" s="277"/>
      <c r="M2" s="277"/>
      <c r="N2" s="277"/>
      <c r="O2" s="277"/>
      <c r="P2" s="277"/>
      <c r="Q2" s="277"/>
      <c r="R2" s="277"/>
      <c r="S2" s="277"/>
      <c r="T2" s="277"/>
      <c r="U2" s="271"/>
    </row>
    <row r="3" spans="1:21" x14ac:dyDescent="0.25">
      <c r="A3" s="259" t="s">
        <v>11</v>
      </c>
      <c r="B3" s="261" t="s">
        <v>177</v>
      </c>
      <c r="C3" s="263"/>
      <c r="D3" s="278"/>
      <c r="E3" s="279"/>
      <c r="F3" s="279"/>
      <c r="G3" s="279"/>
      <c r="H3" s="279"/>
      <c r="I3" s="279"/>
      <c r="J3" s="279"/>
      <c r="K3" s="279"/>
      <c r="L3" s="279"/>
      <c r="M3" s="279"/>
      <c r="N3" s="279"/>
      <c r="O3" s="279"/>
      <c r="P3" s="279"/>
      <c r="Q3" s="279"/>
      <c r="R3" s="279"/>
      <c r="S3" s="279"/>
      <c r="T3" s="279"/>
      <c r="U3" s="280"/>
    </row>
    <row r="4" spans="1:21" ht="33.75" customHeight="1" thickBot="1" x14ac:dyDescent="0.3">
      <c r="A4" s="260"/>
      <c r="B4" s="264" t="s">
        <v>178</v>
      </c>
      <c r="C4" s="266"/>
      <c r="D4" s="281"/>
      <c r="E4" s="282"/>
      <c r="F4" s="282"/>
      <c r="G4" s="282"/>
      <c r="H4" s="282"/>
      <c r="I4" s="282"/>
      <c r="J4" s="282"/>
      <c r="K4" s="282"/>
      <c r="L4" s="282"/>
      <c r="M4" s="282"/>
      <c r="N4" s="282"/>
      <c r="O4" s="282"/>
      <c r="P4" s="282"/>
      <c r="Q4" s="282"/>
      <c r="R4" s="282"/>
      <c r="S4" s="282"/>
      <c r="T4" s="282"/>
      <c r="U4" s="283"/>
    </row>
    <row r="5" spans="1:21" x14ac:dyDescent="0.25">
      <c r="A5" s="259" t="s">
        <v>179</v>
      </c>
      <c r="B5" s="261" t="s">
        <v>180</v>
      </c>
      <c r="C5" s="262"/>
      <c r="D5" s="262"/>
      <c r="E5" s="262"/>
      <c r="F5" s="262"/>
      <c r="G5" s="262"/>
      <c r="H5" s="262"/>
      <c r="I5" s="262"/>
      <c r="J5" s="262"/>
      <c r="K5" s="262"/>
      <c r="L5" s="262"/>
      <c r="M5" s="262"/>
      <c r="N5" s="262"/>
      <c r="O5" s="262"/>
      <c r="P5" s="262"/>
      <c r="Q5" s="262"/>
      <c r="R5" s="262"/>
      <c r="S5" s="262"/>
      <c r="T5" s="262"/>
      <c r="U5" s="263"/>
    </row>
    <row r="6" spans="1:21" ht="15.75" thickBot="1" x14ac:dyDescent="0.3">
      <c r="A6" s="260"/>
      <c r="B6" s="264" t="s">
        <v>181</v>
      </c>
      <c r="C6" s="265"/>
      <c r="D6" s="265"/>
      <c r="E6" s="265"/>
      <c r="F6" s="265"/>
      <c r="G6" s="265"/>
      <c r="H6" s="265"/>
      <c r="I6" s="265"/>
      <c r="J6" s="265"/>
      <c r="K6" s="265"/>
      <c r="L6" s="265"/>
      <c r="M6" s="265"/>
      <c r="N6" s="265"/>
      <c r="O6" s="265"/>
      <c r="P6" s="265"/>
      <c r="Q6" s="265"/>
      <c r="R6" s="265"/>
      <c r="S6" s="265"/>
      <c r="T6" s="265"/>
      <c r="U6" s="266"/>
    </row>
    <row r="7" spans="1:21" ht="15.75" thickBot="1" x14ac:dyDescent="0.3">
      <c r="A7" s="30">
        <v>1</v>
      </c>
      <c r="B7" s="267" t="s">
        <v>182</v>
      </c>
      <c r="C7" s="268"/>
      <c r="D7" s="269"/>
      <c r="E7" s="267" t="s">
        <v>183</v>
      </c>
      <c r="F7" s="268"/>
      <c r="G7" s="268"/>
      <c r="H7" s="268"/>
      <c r="I7" s="268"/>
      <c r="J7" s="268"/>
      <c r="K7" s="268"/>
      <c r="L7" s="268"/>
      <c r="M7" s="268"/>
      <c r="N7" s="268"/>
      <c r="O7" s="268"/>
      <c r="P7" s="268"/>
      <c r="Q7" s="268"/>
      <c r="R7" s="268"/>
      <c r="S7" s="269"/>
      <c r="T7" s="270"/>
      <c r="U7" s="271"/>
    </row>
    <row r="8" spans="1:21" ht="15.75" thickBot="1" x14ac:dyDescent="0.3">
      <c r="A8" s="30">
        <v>2</v>
      </c>
      <c r="B8" s="267" t="s">
        <v>184</v>
      </c>
      <c r="C8" s="268"/>
      <c r="D8" s="269"/>
      <c r="E8" s="267" t="s">
        <v>185</v>
      </c>
      <c r="F8" s="268"/>
      <c r="G8" s="268"/>
      <c r="H8" s="268"/>
      <c r="I8" s="268"/>
      <c r="J8" s="268"/>
      <c r="K8" s="268"/>
      <c r="L8" s="268"/>
      <c r="M8" s="268"/>
      <c r="N8" s="268"/>
      <c r="O8" s="268"/>
      <c r="P8" s="268"/>
      <c r="Q8" s="268"/>
      <c r="R8" s="268"/>
      <c r="S8" s="269"/>
      <c r="T8" s="270"/>
      <c r="U8" s="271"/>
    </row>
    <row r="9" spans="1:21" ht="15.75" thickBot="1" x14ac:dyDescent="0.3">
      <c r="A9" s="30">
        <v>3</v>
      </c>
      <c r="B9" s="267" t="s">
        <v>186</v>
      </c>
      <c r="C9" s="268"/>
      <c r="D9" s="269"/>
      <c r="E9" s="267" t="s">
        <v>187</v>
      </c>
      <c r="F9" s="268"/>
      <c r="G9" s="268"/>
      <c r="H9" s="268"/>
      <c r="I9" s="268"/>
      <c r="J9" s="268"/>
      <c r="K9" s="268"/>
      <c r="L9" s="268"/>
      <c r="M9" s="268"/>
      <c r="N9" s="268"/>
      <c r="O9" s="268"/>
      <c r="P9" s="268"/>
      <c r="Q9" s="268"/>
      <c r="R9" s="268"/>
      <c r="S9" s="269"/>
      <c r="T9" s="270" t="s">
        <v>188</v>
      </c>
      <c r="U9" s="271"/>
    </row>
    <row r="10" spans="1:21" ht="15.75" thickBot="1" x14ac:dyDescent="0.3">
      <c r="A10" s="30">
        <v>4</v>
      </c>
      <c r="B10" s="267" t="s">
        <v>189</v>
      </c>
      <c r="C10" s="268"/>
      <c r="D10" s="269"/>
      <c r="E10" s="267" t="s">
        <v>190</v>
      </c>
      <c r="F10" s="268"/>
      <c r="G10" s="268"/>
      <c r="H10" s="268"/>
      <c r="I10" s="268"/>
      <c r="J10" s="268"/>
      <c r="K10" s="268"/>
      <c r="L10" s="268"/>
      <c r="M10" s="268"/>
      <c r="N10" s="268"/>
      <c r="O10" s="268"/>
      <c r="P10" s="268"/>
      <c r="Q10" s="268"/>
      <c r="R10" s="268"/>
      <c r="S10" s="269"/>
      <c r="T10" s="270" t="s">
        <v>188</v>
      </c>
      <c r="U10" s="271"/>
    </row>
    <row r="11" spans="1:21" ht="15.75" thickBot="1" x14ac:dyDescent="0.3">
      <c r="A11" s="30">
        <v>5</v>
      </c>
      <c r="B11" s="267" t="s">
        <v>191</v>
      </c>
      <c r="C11" s="268"/>
      <c r="D11" s="269"/>
      <c r="E11" s="267" t="s">
        <v>192</v>
      </c>
      <c r="F11" s="268"/>
      <c r="G11" s="268"/>
      <c r="H11" s="268"/>
      <c r="I11" s="268"/>
      <c r="J11" s="268"/>
      <c r="K11" s="268"/>
      <c r="L11" s="268"/>
      <c r="M11" s="268"/>
      <c r="N11" s="268"/>
      <c r="O11" s="268"/>
      <c r="P11" s="268"/>
      <c r="Q11" s="268"/>
      <c r="R11" s="268"/>
      <c r="S11" s="269"/>
      <c r="T11" s="270" t="s">
        <v>188</v>
      </c>
      <c r="U11" s="271"/>
    </row>
    <row r="12" spans="1:21" ht="15.75" thickBot="1" x14ac:dyDescent="0.3">
      <c r="A12" s="30">
        <v>6</v>
      </c>
      <c r="B12" s="267" t="s">
        <v>193</v>
      </c>
      <c r="C12" s="268"/>
      <c r="D12" s="269"/>
      <c r="E12" s="267" t="s">
        <v>194</v>
      </c>
      <c r="F12" s="268"/>
      <c r="G12" s="268"/>
      <c r="H12" s="268"/>
      <c r="I12" s="268"/>
      <c r="J12" s="268"/>
      <c r="K12" s="268"/>
      <c r="L12" s="268"/>
      <c r="M12" s="268"/>
      <c r="N12" s="268"/>
      <c r="O12" s="268"/>
      <c r="P12" s="268"/>
      <c r="Q12" s="268"/>
      <c r="R12" s="268"/>
      <c r="S12" s="269"/>
      <c r="T12" s="270" t="s">
        <v>188</v>
      </c>
      <c r="U12" s="271"/>
    </row>
    <row r="13" spans="1:21" ht="15.75" thickBot="1" x14ac:dyDescent="0.3">
      <c r="A13" s="30">
        <v>7</v>
      </c>
      <c r="B13" s="270"/>
      <c r="C13" s="277"/>
      <c r="D13" s="271"/>
      <c r="E13" s="270"/>
      <c r="F13" s="277"/>
      <c r="G13" s="277"/>
      <c r="H13" s="277"/>
      <c r="I13" s="277"/>
      <c r="J13" s="277"/>
      <c r="K13" s="277"/>
      <c r="L13" s="277"/>
      <c r="M13" s="277"/>
      <c r="N13" s="277"/>
      <c r="O13" s="277"/>
      <c r="P13" s="277"/>
      <c r="Q13" s="277"/>
      <c r="R13" s="277"/>
      <c r="S13" s="271"/>
      <c r="T13" s="270"/>
      <c r="U13" s="271"/>
    </row>
    <row r="14" spans="1:21" ht="15.75" thickBot="1" x14ac:dyDescent="0.3">
      <c r="A14" s="30">
        <v>8</v>
      </c>
      <c r="B14" s="270"/>
      <c r="C14" s="277"/>
      <c r="D14" s="271"/>
      <c r="E14" s="270"/>
      <c r="F14" s="277"/>
      <c r="G14" s="277"/>
      <c r="H14" s="277"/>
      <c r="I14" s="277"/>
      <c r="J14" s="277"/>
      <c r="K14" s="277"/>
      <c r="L14" s="277"/>
      <c r="M14" s="277"/>
      <c r="N14" s="277"/>
      <c r="O14" s="277"/>
      <c r="P14" s="277"/>
      <c r="Q14" s="277"/>
      <c r="R14" s="277"/>
      <c r="S14" s="271"/>
      <c r="T14" s="270"/>
      <c r="U14" s="271"/>
    </row>
    <row r="15" spans="1:21" ht="15.75" thickBot="1" x14ac:dyDescent="0.3">
      <c r="A15" s="30">
        <v>9</v>
      </c>
      <c r="B15" s="270"/>
      <c r="C15" s="277"/>
      <c r="D15" s="271"/>
      <c r="E15" s="270"/>
      <c r="F15" s="277"/>
      <c r="G15" s="277"/>
      <c r="H15" s="277"/>
      <c r="I15" s="277"/>
      <c r="J15" s="277"/>
      <c r="K15" s="277"/>
      <c r="L15" s="277"/>
      <c r="M15" s="277"/>
      <c r="N15" s="277"/>
      <c r="O15" s="277"/>
      <c r="P15" s="277"/>
      <c r="Q15" s="277"/>
      <c r="R15" s="277"/>
      <c r="S15" s="271"/>
      <c r="T15" s="270"/>
      <c r="U15" s="271"/>
    </row>
    <row r="16" spans="1:21" x14ac:dyDescent="0.25">
      <c r="A16" s="259" t="s">
        <v>195</v>
      </c>
      <c r="B16" s="261" t="s">
        <v>196</v>
      </c>
      <c r="C16" s="262"/>
      <c r="D16" s="262"/>
      <c r="E16" s="262"/>
      <c r="F16" s="262"/>
      <c r="G16" s="263"/>
      <c r="H16" s="295" t="s">
        <v>198</v>
      </c>
      <c r="I16" s="303"/>
      <c r="J16" s="297"/>
      <c r="K16" s="295" t="s">
        <v>199</v>
      </c>
      <c r="L16" s="303"/>
      <c r="M16" s="303"/>
      <c r="N16" s="303" t="s">
        <v>199</v>
      </c>
      <c r="O16" s="297"/>
      <c r="P16" s="293" t="s">
        <v>200</v>
      </c>
      <c r="Q16" s="293" t="s">
        <v>200</v>
      </c>
      <c r="R16" s="293" t="s">
        <v>201</v>
      </c>
      <c r="S16" s="295" t="s">
        <v>201</v>
      </c>
      <c r="T16" s="297" t="s">
        <v>201</v>
      </c>
      <c r="U16" s="293" t="s">
        <v>201</v>
      </c>
    </row>
    <row r="17" spans="1:21" ht="15.75" thickBot="1" x14ac:dyDescent="0.3">
      <c r="A17" s="299"/>
      <c r="B17" s="300" t="s">
        <v>197</v>
      </c>
      <c r="C17" s="301"/>
      <c r="D17" s="301"/>
      <c r="E17" s="301"/>
      <c r="F17" s="301"/>
      <c r="G17" s="302"/>
      <c r="H17" s="296"/>
      <c r="I17" s="304"/>
      <c r="J17" s="298"/>
      <c r="K17" s="296"/>
      <c r="L17" s="304"/>
      <c r="M17" s="304"/>
      <c r="N17" s="304"/>
      <c r="O17" s="298"/>
      <c r="P17" s="294"/>
      <c r="Q17" s="294"/>
      <c r="R17" s="294"/>
      <c r="S17" s="296"/>
      <c r="T17" s="298"/>
      <c r="U17" s="294"/>
    </row>
    <row r="18" spans="1:21" x14ac:dyDescent="0.25">
      <c r="A18" s="284"/>
      <c r="B18" s="286" t="s">
        <v>202</v>
      </c>
      <c r="C18" s="287"/>
      <c r="D18" s="287"/>
      <c r="E18" s="287"/>
      <c r="F18" s="287"/>
      <c r="G18" s="287"/>
      <c r="H18" s="287"/>
      <c r="I18" s="287"/>
      <c r="J18" s="287"/>
      <c r="K18" s="287"/>
      <c r="L18" s="287"/>
      <c r="M18" s="287"/>
      <c r="N18" s="287"/>
      <c r="O18" s="287"/>
      <c r="P18" s="287"/>
      <c r="Q18" s="287"/>
      <c r="R18" s="287"/>
      <c r="S18" s="287"/>
      <c r="T18" s="287"/>
      <c r="U18" s="288"/>
    </row>
    <row r="19" spans="1:21" ht="15.75" thickBot="1" x14ac:dyDescent="0.3">
      <c r="A19" s="285"/>
      <c r="B19" s="289"/>
      <c r="C19" s="290"/>
      <c r="D19" s="290"/>
      <c r="E19" s="290"/>
      <c r="F19" s="290"/>
      <c r="G19" s="290"/>
      <c r="H19" s="290"/>
      <c r="I19" s="290"/>
      <c r="J19" s="290"/>
      <c r="K19" s="290"/>
      <c r="L19" s="290"/>
      <c r="M19" s="290"/>
      <c r="N19" s="290"/>
      <c r="O19" s="290"/>
      <c r="P19" s="290"/>
      <c r="Q19" s="290"/>
      <c r="R19" s="290"/>
      <c r="S19" s="290"/>
      <c r="T19" s="290"/>
      <c r="U19" s="291"/>
    </row>
    <row r="20" spans="1:21" ht="15.75" thickBot="1" x14ac:dyDescent="0.3">
      <c r="A20" s="29" t="s">
        <v>203</v>
      </c>
      <c r="B20" s="275" t="s">
        <v>204</v>
      </c>
      <c r="C20" s="292"/>
      <c r="D20" s="292"/>
      <c r="E20" s="292"/>
      <c r="F20" s="292"/>
      <c r="G20" s="292"/>
      <c r="H20" s="292"/>
      <c r="I20" s="292"/>
      <c r="J20" s="292"/>
      <c r="K20" s="292"/>
      <c r="L20" s="276"/>
      <c r="M20" s="270"/>
      <c r="N20" s="277"/>
      <c r="O20" s="277"/>
      <c r="P20" s="277"/>
      <c r="Q20" s="277"/>
      <c r="R20" s="277"/>
      <c r="S20" s="277"/>
      <c r="T20" s="277"/>
      <c r="U20" s="271"/>
    </row>
    <row r="21" spans="1:21" ht="15.75" thickBot="1" x14ac:dyDescent="0.3">
      <c r="A21" s="30">
        <v>1</v>
      </c>
      <c r="B21" s="267" t="s">
        <v>205</v>
      </c>
      <c r="C21" s="268"/>
      <c r="D21" s="268"/>
      <c r="E21" s="268"/>
      <c r="F21" s="268"/>
      <c r="G21" s="268"/>
      <c r="H21" s="268"/>
      <c r="I21" s="268"/>
      <c r="J21" s="268"/>
      <c r="K21" s="268"/>
      <c r="L21" s="269"/>
      <c r="M21" s="270"/>
      <c r="N21" s="277"/>
      <c r="O21" s="277"/>
      <c r="P21" s="277"/>
      <c r="Q21" s="277"/>
      <c r="R21" s="277"/>
      <c r="S21" s="277"/>
      <c r="T21" s="277"/>
      <c r="U21" s="271"/>
    </row>
    <row r="22" spans="1:21" ht="15.75" thickBot="1" x14ac:dyDescent="0.3">
      <c r="A22" s="30">
        <v>2</v>
      </c>
      <c r="B22" s="267" t="s">
        <v>206</v>
      </c>
      <c r="C22" s="268"/>
      <c r="D22" s="268"/>
      <c r="E22" s="268"/>
      <c r="F22" s="268"/>
      <c r="G22" s="268"/>
      <c r="H22" s="268"/>
      <c r="I22" s="268"/>
      <c r="J22" s="268"/>
      <c r="K22" s="268"/>
      <c r="L22" s="269"/>
      <c r="M22" s="270"/>
      <c r="N22" s="277"/>
      <c r="O22" s="277"/>
      <c r="P22" s="277"/>
      <c r="Q22" s="277"/>
      <c r="R22" s="277"/>
      <c r="S22" s="277"/>
      <c r="T22" s="277"/>
      <c r="U22" s="271"/>
    </row>
    <row r="23" spans="1:21" ht="15.75" thickBot="1" x14ac:dyDescent="0.3">
      <c r="A23" s="30">
        <v>3</v>
      </c>
      <c r="B23" s="267" t="s">
        <v>207</v>
      </c>
      <c r="C23" s="268"/>
      <c r="D23" s="268"/>
      <c r="E23" s="268"/>
      <c r="F23" s="268"/>
      <c r="G23" s="268"/>
      <c r="H23" s="268"/>
      <c r="I23" s="268"/>
      <c r="J23" s="268"/>
      <c r="K23" s="268"/>
      <c r="L23" s="269"/>
      <c r="M23" s="270"/>
      <c r="N23" s="277"/>
      <c r="O23" s="277"/>
      <c r="P23" s="277"/>
      <c r="Q23" s="277"/>
      <c r="R23" s="277"/>
      <c r="S23" s="277"/>
      <c r="T23" s="277"/>
      <c r="U23" s="271"/>
    </row>
    <row r="24" spans="1:21" ht="15.75" thickBot="1" x14ac:dyDescent="0.3">
      <c r="A24" s="30">
        <v>4</v>
      </c>
      <c r="B24" s="267" t="s">
        <v>208</v>
      </c>
      <c r="C24" s="268"/>
      <c r="D24" s="268"/>
      <c r="E24" s="268"/>
      <c r="F24" s="268"/>
      <c r="G24" s="268"/>
      <c r="H24" s="268"/>
      <c r="I24" s="268"/>
      <c r="J24" s="268"/>
      <c r="K24" s="268"/>
      <c r="L24" s="269"/>
      <c r="M24" s="270"/>
      <c r="N24" s="277"/>
      <c r="O24" s="277"/>
      <c r="P24" s="277"/>
      <c r="Q24" s="277"/>
      <c r="R24" s="277"/>
      <c r="S24" s="277"/>
      <c r="T24" s="277"/>
      <c r="U24" s="271"/>
    </row>
    <row r="25" spans="1:21" ht="15.75" thickBot="1" x14ac:dyDescent="0.3">
      <c r="A25" s="30">
        <v>5</v>
      </c>
      <c r="B25" s="267" t="s">
        <v>209</v>
      </c>
      <c r="C25" s="268"/>
      <c r="D25" s="268"/>
      <c r="E25" s="268"/>
      <c r="F25" s="268"/>
      <c r="G25" s="268"/>
      <c r="H25" s="268"/>
      <c r="I25" s="268"/>
      <c r="J25" s="268"/>
      <c r="K25" s="268"/>
      <c r="L25" s="269"/>
      <c r="M25" s="270"/>
      <c r="N25" s="277"/>
      <c r="O25" s="277"/>
      <c r="P25" s="277"/>
      <c r="Q25" s="277"/>
      <c r="R25" s="277"/>
      <c r="S25" s="277"/>
      <c r="T25" s="277"/>
      <c r="U25" s="271"/>
    </row>
    <row r="26" spans="1:21" ht="15.75" thickBot="1" x14ac:dyDescent="0.3">
      <c r="A26" s="30">
        <v>7</v>
      </c>
      <c r="B26" s="267" t="s">
        <v>210</v>
      </c>
      <c r="C26" s="268"/>
      <c r="D26" s="268"/>
      <c r="E26" s="268"/>
      <c r="F26" s="268"/>
      <c r="G26" s="268"/>
      <c r="H26" s="268"/>
      <c r="I26" s="268"/>
      <c r="J26" s="268"/>
      <c r="K26" s="268"/>
      <c r="L26" s="269"/>
      <c r="M26" s="270"/>
      <c r="N26" s="277"/>
      <c r="O26" s="277"/>
      <c r="P26" s="277"/>
      <c r="Q26" s="277"/>
      <c r="R26" s="277"/>
      <c r="S26" s="277"/>
      <c r="T26" s="277"/>
      <c r="U26" s="271"/>
    </row>
    <row r="27" spans="1:21" ht="15.75" thickBot="1" x14ac:dyDescent="0.3">
      <c r="A27" s="30">
        <v>8</v>
      </c>
      <c r="B27" s="267" t="s">
        <v>211</v>
      </c>
      <c r="C27" s="268"/>
      <c r="D27" s="268"/>
      <c r="E27" s="268"/>
      <c r="F27" s="268"/>
      <c r="G27" s="268"/>
      <c r="H27" s="268"/>
      <c r="I27" s="268"/>
      <c r="J27" s="268"/>
      <c r="K27" s="268"/>
      <c r="L27" s="269"/>
      <c r="M27" s="270"/>
      <c r="N27" s="277"/>
      <c r="O27" s="277"/>
      <c r="P27" s="277"/>
      <c r="Q27" s="277"/>
      <c r="R27" s="277"/>
      <c r="S27" s="277"/>
      <c r="T27" s="277"/>
      <c r="U27" s="271"/>
    </row>
    <row r="28" spans="1:21" ht="15.75" thickBot="1" x14ac:dyDescent="0.3">
      <c r="A28" s="30">
        <v>9</v>
      </c>
      <c r="B28" s="267" t="s">
        <v>212</v>
      </c>
      <c r="C28" s="268"/>
      <c r="D28" s="268"/>
      <c r="E28" s="268"/>
      <c r="F28" s="268"/>
      <c r="G28" s="268"/>
      <c r="H28" s="268"/>
      <c r="I28" s="268"/>
      <c r="J28" s="268"/>
      <c r="K28" s="268"/>
      <c r="L28" s="269"/>
      <c r="M28" s="270"/>
      <c r="N28" s="277"/>
      <c r="O28" s="277"/>
      <c r="P28" s="277"/>
      <c r="Q28" s="277"/>
      <c r="R28" s="277"/>
      <c r="S28" s="277"/>
      <c r="T28" s="277"/>
      <c r="U28" s="271"/>
    </row>
    <row r="29" spans="1:21" ht="15.75" thickBot="1" x14ac:dyDescent="0.3">
      <c r="A29" s="33">
        <v>10</v>
      </c>
      <c r="B29" s="267" t="s">
        <v>213</v>
      </c>
      <c r="C29" s="268"/>
      <c r="D29" s="268"/>
      <c r="E29" s="268"/>
      <c r="F29" s="268"/>
      <c r="G29" s="268"/>
      <c r="H29" s="268"/>
      <c r="I29" s="268"/>
      <c r="J29" s="268"/>
      <c r="K29" s="268"/>
      <c r="L29" s="269"/>
      <c r="M29" s="270"/>
      <c r="N29" s="277"/>
      <c r="O29" s="277"/>
      <c r="P29" s="277"/>
      <c r="Q29" s="277"/>
      <c r="R29" s="277"/>
      <c r="S29" s="277"/>
      <c r="T29" s="277"/>
      <c r="U29" s="271"/>
    </row>
    <row r="30" spans="1:21" ht="15.75" thickBot="1" x14ac:dyDescent="0.3">
      <c r="A30" s="32"/>
      <c r="B30" s="267" t="s">
        <v>214</v>
      </c>
      <c r="C30" s="268"/>
      <c r="D30" s="268"/>
      <c r="E30" s="268"/>
      <c r="F30" s="268"/>
      <c r="G30" s="268"/>
      <c r="H30" s="268"/>
      <c r="I30" s="268"/>
      <c r="J30" s="268"/>
      <c r="K30" s="268"/>
      <c r="L30" s="269"/>
      <c r="M30" s="270"/>
      <c r="N30" s="277"/>
      <c r="O30" s="277"/>
      <c r="P30" s="277"/>
      <c r="Q30" s="277"/>
      <c r="R30" s="277"/>
      <c r="S30" s="277"/>
      <c r="T30" s="277"/>
      <c r="U30" s="271"/>
    </row>
    <row r="31" spans="1:21" ht="15.75" thickBot="1" x14ac:dyDescent="0.3">
      <c r="A31" s="32"/>
      <c r="B31" s="267" t="s">
        <v>215</v>
      </c>
      <c r="C31" s="268"/>
      <c r="D31" s="268"/>
      <c r="E31" s="268"/>
      <c r="F31" s="268"/>
      <c r="G31" s="268"/>
      <c r="H31" s="268"/>
      <c r="I31" s="268"/>
      <c r="J31" s="268"/>
      <c r="K31" s="268"/>
      <c r="L31" s="269"/>
      <c r="M31" s="270"/>
      <c r="N31" s="277"/>
      <c r="O31" s="277"/>
      <c r="P31" s="277"/>
      <c r="Q31" s="277"/>
      <c r="R31" s="277"/>
      <c r="S31" s="277"/>
      <c r="T31" s="277"/>
      <c r="U31" s="271"/>
    </row>
    <row r="32" spans="1:21" ht="15.75" thickBot="1" x14ac:dyDescent="0.3">
      <c r="A32" s="32"/>
      <c r="B32" s="267" t="s">
        <v>216</v>
      </c>
      <c r="C32" s="268"/>
      <c r="D32" s="268"/>
      <c r="E32" s="268"/>
      <c r="F32" s="268"/>
      <c r="G32" s="268"/>
      <c r="H32" s="268"/>
      <c r="I32" s="268"/>
      <c r="J32" s="268"/>
      <c r="K32" s="268"/>
      <c r="L32" s="269"/>
      <c r="M32" s="270"/>
      <c r="N32" s="277"/>
      <c r="O32" s="277"/>
      <c r="P32" s="277"/>
      <c r="Q32" s="277"/>
      <c r="R32" s="277"/>
      <c r="S32" s="277"/>
      <c r="T32" s="277"/>
      <c r="U32" s="271"/>
    </row>
    <row r="33" spans="1:21" ht="15.75" thickBot="1" x14ac:dyDescent="0.3">
      <c r="A33" s="32"/>
      <c r="B33" s="267" t="s">
        <v>217</v>
      </c>
      <c r="C33" s="268"/>
      <c r="D33" s="268"/>
      <c r="E33" s="268"/>
      <c r="F33" s="268"/>
      <c r="G33" s="268"/>
      <c r="H33" s="268"/>
      <c r="I33" s="268"/>
      <c r="J33" s="268"/>
      <c r="K33" s="268"/>
      <c r="L33" s="269"/>
      <c r="M33" s="270"/>
      <c r="N33" s="277"/>
      <c r="O33" s="277"/>
      <c r="P33" s="277"/>
      <c r="Q33" s="277"/>
      <c r="R33" s="277"/>
      <c r="S33" s="277"/>
      <c r="T33" s="277"/>
      <c r="U33" s="271"/>
    </row>
    <row r="34" spans="1:21" ht="15" customHeight="1" x14ac:dyDescent="0.25">
      <c r="A34" s="318">
        <v>11</v>
      </c>
      <c r="B34" s="153" t="s">
        <v>218</v>
      </c>
      <c r="C34" s="154"/>
      <c r="D34" s="154"/>
      <c r="E34" s="154"/>
      <c r="F34" s="155"/>
      <c r="G34" s="310" t="s">
        <v>219</v>
      </c>
      <c r="H34" s="311"/>
      <c r="I34" s="311"/>
      <c r="J34" s="311"/>
      <c r="K34" s="311"/>
      <c r="L34" s="321"/>
      <c r="M34" s="323" t="s">
        <v>220</v>
      </c>
      <c r="N34" s="314"/>
      <c r="O34" s="314"/>
      <c r="P34" s="314"/>
      <c r="Q34" s="314"/>
      <c r="R34" s="314"/>
      <c r="S34" s="314"/>
      <c r="T34" s="314"/>
      <c r="U34" s="315"/>
    </row>
    <row r="35" spans="1:21" ht="15.75" thickBot="1" x14ac:dyDescent="0.3">
      <c r="A35" s="319"/>
      <c r="B35" s="147"/>
      <c r="C35" s="148"/>
      <c r="D35" s="148"/>
      <c r="E35" s="148"/>
      <c r="F35" s="149"/>
      <c r="G35" s="312"/>
      <c r="H35" s="313"/>
      <c r="I35" s="313"/>
      <c r="J35" s="313"/>
      <c r="K35" s="313"/>
      <c r="L35" s="322"/>
      <c r="M35" s="324"/>
      <c r="N35" s="316"/>
      <c r="O35" s="316"/>
      <c r="P35" s="316"/>
      <c r="Q35" s="316"/>
      <c r="R35" s="316"/>
      <c r="S35" s="316"/>
      <c r="T35" s="316"/>
      <c r="U35" s="317"/>
    </row>
    <row r="36" spans="1:21" ht="15.75" thickBot="1" x14ac:dyDescent="0.3">
      <c r="A36" s="320"/>
      <c r="B36" s="150"/>
      <c r="C36" s="151"/>
      <c r="D36" s="151"/>
      <c r="E36" s="151"/>
      <c r="F36" s="152"/>
      <c r="G36" s="325" t="s">
        <v>102</v>
      </c>
      <c r="H36" s="326"/>
      <c r="I36" s="327"/>
      <c r="J36" s="270"/>
      <c r="K36" s="277"/>
      <c r="L36" s="277"/>
      <c r="M36" s="277"/>
      <c r="N36" s="277"/>
      <c r="O36" s="277"/>
      <c r="P36" s="277"/>
      <c r="Q36" s="277"/>
      <c r="R36" s="277"/>
      <c r="S36" s="277"/>
      <c r="T36" s="277"/>
      <c r="U36" s="271"/>
    </row>
    <row r="37" spans="1:21" ht="33.75" customHeight="1" x14ac:dyDescent="0.25">
      <c r="A37" s="305" t="s">
        <v>161</v>
      </c>
      <c r="B37" s="261" t="s">
        <v>221</v>
      </c>
      <c r="C37" s="262"/>
      <c r="D37" s="262"/>
      <c r="E37" s="262"/>
      <c r="F37" s="263"/>
      <c r="G37" s="310"/>
      <c r="H37" s="311"/>
      <c r="I37" s="311"/>
      <c r="J37" s="311"/>
      <c r="K37" s="311"/>
      <c r="L37" s="311"/>
      <c r="M37" s="311"/>
      <c r="N37" s="314"/>
      <c r="O37" s="314"/>
      <c r="P37" s="314"/>
      <c r="Q37" s="314"/>
      <c r="R37" s="314"/>
      <c r="S37" s="314"/>
      <c r="T37" s="314"/>
      <c r="U37" s="315"/>
    </row>
    <row r="38" spans="1:21" ht="15.75" thickBot="1" x14ac:dyDescent="0.3">
      <c r="A38" s="306"/>
      <c r="B38" s="307"/>
      <c r="C38" s="308"/>
      <c r="D38" s="308"/>
      <c r="E38" s="308"/>
      <c r="F38" s="309"/>
      <c r="G38" s="312" t="s">
        <v>219</v>
      </c>
      <c r="H38" s="313"/>
      <c r="I38" s="313"/>
      <c r="J38" s="313"/>
      <c r="K38" s="313"/>
      <c r="L38" s="313"/>
      <c r="M38" s="313"/>
      <c r="N38" s="316" t="s">
        <v>220</v>
      </c>
      <c r="O38" s="316"/>
      <c r="P38" s="316"/>
      <c r="Q38" s="316"/>
      <c r="R38" s="316"/>
      <c r="S38" s="316"/>
      <c r="T38" s="316"/>
      <c r="U38" s="317"/>
    </row>
    <row r="39" spans="1:21" x14ac:dyDescent="0.25">
      <c r="A39" s="284"/>
      <c r="B39" s="331"/>
      <c r="C39" s="332"/>
      <c r="D39" s="332"/>
      <c r="E39" s="332"/>
      <c r="F39" s="333"/>
      <c r="G39" s="334" t="s">
        <v>222</v>
      </c>
      <c r="H39" s="335"/>
      <c r="I39" s="335"/>
      <c r="J39" s="335"/>
      <c r="K39" s="335"/>
      <c r="L39" s="335"/>
      <c r="M39" s="335"/>
      <c r="N39" s="335"/>
      <c r="O39" s="335"/>
      <c r="P39" s="335"/>
      <c r="Q39" s="335"/>
      <c r="R39" s="335"/>
      <c r="S39" s="335"/>
      <c r="T39" s="335"/>
      <c r="U39" s="336"/>
    </row>
    <row r="40" spans="1:21" ht="15.75" thickBot="1" x14ac:dyDescent="0.3">
      <c r="A40" s="285"/>
      <c r="B40" s="281"/>
      <c r="C40" s="282"/>
      <c r="D40" s="282"/>
      <c r="E40" s="282"/>
      <c r="F40" s="283"/>
      <c r="G40" s="289"/>
      <c r="H40" s="290"/>
      <c r="I40" s="290"/>
      <c r="J40" s="290"/>
      <c r="K40" s="290"/>
      <c r="L40" s="290"/>
      <c r="M40" s="290"/>
      <c r="N40" s="290"/>
      <c r="O40" s="290"/>
      <c r="P40" s="290"/>
      <c r="Q40" s="290"/>
      <c r="R40" s="290"/>
      <c r="S40" s="290"/>
      <c r="T40" s="290"/>
      <c r="U40" s="291"/>
    </row>
    <row r="41" spans="1:21" ht="15.75" thickBot="1" x14ac:dyDescent="0.3">
      <c r="A41" s="29" t="s">
        <v>223</v>
      </c>
      <c r="B41" s="275" t="s">
        <v>224</v>
      </c>
      <c r="C41" s="292"/>
      <c r="D41" s="292"/>
      <c r="E41" s="292"/>
      <c r="F41" s="292"/>
      <c r="G41" s="292"/>
      <c r="H41" s="292"/>
      <c r="I41" s="292"/>
      <c r="J41" s="292"/>
      <c r="K41" s="292"/>
      <c r="L41" s="292"/>
      <c r="M41" s="292"/>
      <c r="N41" s="292"/>
      <c r="O41" s="292"/>
      <c r="P41" s="292"/>
      <c r="Q41" s="292"/>
      <c r="R41" s="292"/>
      <c r="S41" s="292"/>
      <c r="T41" s="292"/>
      <c r="U41" s="276"/>
    </row>
    <row r="42" spans="1:21" ht="15.75" thickBot="1" x14ac:dyDescent="0.3">
      <c r="A42" s="34">
        <v>1</v>
      </c>
      <c r="B42" s="337" t="s">
        <v>225</v>
      </c>
      <c r="C42" s="338"/>
      <c r="D42" s="338"/>
      <c r="E42" s="338"/>
      <c r="F42" s="338"/>
      <c r="G42" s="338"/>
      <c r="H42" s="338"/>
      <c r="I42" s="338"/>
      <c r="J42" s="338"/>
      <c r="K42" s="338"/>
      <c r="L42" s="338"/>
      <c r="M42" s="338"/>
      <c r="N42" s="338"/>
      <c r="O42" s="338"/>
      <c r="P42" s="338"/>
      <c r="Q42" s="338"/>
      <c r="R42" s="338"/>
      <c r="S42" s="338"/>
      <c r="T42" s="338"/>
      <c r="U42" s="339"/>
    </row>
    <row r="43" spans="1:21" x14ac:dyDescent="0.25">
      <c r="A43" s="305" t="s">
        <v>175</v>
      </c>
      <c r="B43" s="295" t="s">
        <v>531</v>
      </c>
      <c r="C43" s="303"/>
      <c r="D43" s="303"/>
      <c r="E43" s="297"/>
      <c r="F43" s="341" t="s">
        <v>226</v>
      </c>
      <c r="G43" s="342"/>
      <c r="H43" s="343"/>
      <c r="I43" s="295" t="s">
        <v>229</v>
      </c>
      <c r="J43" s="303"/>
      <c r="K43" s="303"/>
      <c r="L43" s="303"/>
      <c r="M43" s="303"/>
      <c r="N43" s="303"/>
      <c r="O43" s="303"/>
      <c r="P43" s="303"/>
      <c r="Q43" s="303"/>
      <c r="R43" s="303"/>
      <c r="S43" s="303"/>
      <c r="T43" s="303"/>
      <c r="U43" s="297"/>
    </row>
    <row r="44" spans="1:21" x14ac:dyDescent="0.25">
      <c r="A44" s="306"/>
      <c r="B44" s="328"/>
      <c r="C44" s="329"/>
      <c r="D44" s="329"/>
      <c r="E44" s="330"/>
      <c r="F44" s="344" t="s">
        <v>227</v>
      </c>
      <c r="G44" s="345"/>
      <c r="H44" s="346"/>
      <c r="I44" s="328"/>
      <c r="J44" s="329"/>
      <c r="K44" s="329"/>
      <c r="L44" s="329"/>
      <c r="M44" s="329"/>
      <c r="N44" s="329"/>
      <c r="O44" s="329"/>
      <c r="P44" s="329"/>
      <c r="Q44" s="329"/>
      <c r="R44" s="329"/>
      <c r="S44" s="329"/>
      <c r="T44" s="329"/>
      <c r="U44" s="330"/>
    </row>
    <row r="45" spans="1:21" ht="15.75" thickBot="1" x14ac:dyDescent="0.3">
      <c r="A45" s="306"/>
      <c r="B45" s="328"/>
      <c r="C45" s="329"/>
      <c r="D45" s="329"/>
      <c r="E45" s="330"/>
      <c r="F45" s="344" t="s">
        <v>228</v>
      </c>
      <c r="G45" s="345"/>
      <c r="H45" s="346"/>
      <c r="I45" s="296"/>
      <c r="J45" s="304"/>
      <c r="K45" s="304"/>
      <c r="L45" s="304"/>
      <c r="M45" s="304"/>
      <c r="N45" s="304"/>
      <c r="O45" s="304"/>
      <c r="P45" s="304"/>
      <c r="Q45" s="304"/>
      <c r="R45" s="304"/>
      <c r="S45" s="304"/>
      <c r="T45" s="304"/>
      <c r="U45" s="298"/>
    </row>
    <row r="46" spans="1:21" ht="15.75" thickBot="1" x14ac:dyDescent="0.3">
      <c r="A46" s="306"/>
      <c r="B46" s="328"/>
      <c r="C46" s="329"/>
      <c r="D46" s="329"/>
      <c r="E46" s="330"/>
      <c r="F46" s="331"/>
      <c r="G46" s="332"/>
      <c r="H46" s="333"/>
      <c r="I46" s="267" t="s">
        <v>230</v>
      </c>
      <c r="J46" s="268"/>
      <c r="K46" s="269"/>
      <c r="L46" s="267" t="s">
        <v>231</v>
      </c>
      <c r="M46" s="268"/>
      <c r="N46" s="269"/>
      <c r="O46" s="267" t="s">
        <v>232</v>
      </c>
      <c r="P46" s="268"/>
      <c r="Q46" s="268"/>
      <c r="R46" s="268"/>
      <c r="S46" s="268"/>
      <c r="T46" s="268"/>
      <c r="U46" s="269"/>
    </row>
    <row r="47" spans="1:21" ht="15.75" thickBot="1" x14ac:dyDescent="0.3">
      <c r="A47" s="340"/>
      <c r="B47" s="296"/>
      <c r="C47" s="304"/>
      <c r="D47" s="304"/>
      <c r="E47" s="298"/>
      <c r="F47" s="281"/>
      <c r="G47" s="282"/>
      <c r="H47" s="283"/>
      <c r="I47" s="270"/>
      <c r="J47" s="277"/>
      <c r="K47" s="271"/>
      <c r="L47" s="270"/>
      <c r="M47" s="277"/>
      <c r="N47" s="271"/>
      <c r="O47" s="270"/>
      <c r="P47" s="277"/>
      <c r="Q47" s="277"/>
      <c r="R47" s="277"/>
      <c r="S47" s="277"/>
      <c r="T47" s="277"/>
      <c r="U47" s="271"/>
    </row>
    <row r="48" spans="1:21" ht="24" customHeight="1" thickBot="1" x14ac:dyDescent="0.3">
      <c r="A48" s="32"/>
      <c r="B48" s="267" t="s">
        <v>233</v>
      </c>
      <c r="C48" s="268"/>
      <c r="D48" s="268"/>
      <c r="E48" s="269"/>
      <c r="F48" s="325" t="s">
        <v>234</v>
      </c>
      <c r="G48" s="326"/>
      <c r="H48" s="327"/>
      <c r="I48" s="270"/>
      <c r="J48" s="277"/>
      <c r="K48" s="277"/>
      <c r="L48" s="277"/>
      <c r="M48" s="277"/>
      <c r="N48" s="277"/>
      <c r="O48" s="277"/>
      <c r="P48" s="277"/>
      <c r="Q48" s="277"/>
      <c r="R48" s="277"/>
      <c r="S48" s="277"/>
      <c r="T48" s="277"/>
      <c r="U48" s="271"/>
    </row>
    <row r="49" spans="1:21" ht="24" customHeight="1" thickBot="1" x14ac:dyDescent="0.3">
      <c r="A49" s="32"/>
      <c r="B49" s="267" t="s">
        <v>235</v>
      </c>
      <c r="C49" s="268"/>
      <c r="D49" s="268"/>
      <c r="E49" s="268"/>
      <c r="F49" s="268"/>
      <c r="G49" s="268"/>
      <c r="H49" s="268"/>
      <c r="I49" s="268"/>
      <c r="J49" s="268"/>
      <c r="K49" s="268"/>
      <c r="L49" s="268"/>
      <c r="M49" s="268"/>
      <c r="N49" s="268"/>
      <c r="O49" s="268"/>
      <c r="P49" s="268"/>
      <c r="Q49" s="268"/>
      <c r="R49" s="268"/>
      <c r="S49" s="268"/>
      <c r="T49" s="268"/>
      <c r="U49" s="269"/>
    </row>
    <row r="50" spans="1:21" x14ac:dyDescent="0.25">
      <c r="A50" s="305" t="s">
        <v>11</v>
      </c>
      <c r="B50" s="295" t="s">
        <v>236</v>
      </c>
      <c r="C50" s="303"/>
      <c r="D50" s="303"/>
      <c r="E50" s="303"/>
      <c r="F50" s="303"/>
      <c r="G50" s="303"/>
      <c r="H50" s="303"/>
      <c r="I50" s="303"/>
      <c r="J50" s="303"/>
      <c r="K50" s="303"/>
      <c r="L50" s="303"/>
      <c r="M50" s="303"/>
      <c r="N50" s="303"/>
      <c r="O50" s="303"/>
      <c r="P50" s="303"/>
      <c r="Q50" s="303"/>
      <c r="R50" s="303"/>
      <c r="S50" s="297"/>
    </row>
    <row r="51" spans="1:21" ht="15.75" thickBot="1" x14ac:dyDescent="0.3">
      <c r="A51" s="340"/>
      <c r="B51" s="289" t="s">
        <v>237</v>
      </c>
      <c r="C51" s="290"/>
      <c r="D51" s="290"/>
      <c r="E51" s="290"/>
      <c r="F51" s="290"/>
      <c r="G51" s="290"/>
      <c r="H51" s="290"/>
      <c r="I51" s="290"/>
      <c r="J51" s="290"/>
      <c r="K51" s="290"/>
      <c r="L51" s="290"/>
      <c r="M51" s="290"/>
      <c r="N51" s="290"/>
      <c r="O51" s="290"/>
      <c r="P51" s="290"/>
      <c r="Q51" s="290"/>
      <c r="R51" s="290"/>
      <c r="S51" s="291"/>
    </row>
    <row r="52" spans="1:21" x14ac:dyDescent="0.25">
      <c r="A52" s="305">
        <v>1</v>
      </c>
      <c r="B52" s="295" t="s">
        <v>229</v>
      </c>
      <c r="C52" s="303"/>
      <c r="D52" s="303"/>
      <c r="E52" s="303"/>
      <c r="F52" s="303"/>
      <c r="G52" s="303"/>
      <c r="H52" s="297"/>
      <c r="I52" s="334" t="s">
        <v>230</v>
      </c>
      <c r="J52" s="335"/>
      <c r="K52" s="336"/>
      <c r="L52" s="334" t="s">
        <v>231</v>
      </c>
      <c r="M52" s="336"/>
      <c r="N52" s="334" t="s">
        <v>238</v>
      </c>
      <c r="O52" s="335"/>
      <c r="P52" s="335"/>
      <c r="Q52" s="335"/>
      <c r="R52" s="335"/>
      <c r="S52" s="336"/>
    </row>
    <row r="53" spans="1:21" ht="15.75" thickBot="1" x14ac:dyDescent="0.3">
      <c r="A53" s="306"/>
      <c r="B53" s="328"/>
      <c r="C53" s="329"/>
      <c r="D53" s="329"/>
      <c r="E53" s="329"/>
      <c r="F53" s="329"/>
      <c r="G53" s="329"/>
      <c r="H53" s="330"/>
      <c r="I53" s="289"/>
      <c r="J53" s="290"/>
      <c r="K53" s="291"/>
      <c r="L53" s="289"/>
      <c r="M53" s="291"/>
      <c r="N53" s="289"/>
      <c r="O53" s="290"/>
      <c r="P53" s="290"/>
      <c r="Q53" s="290"/>
      <c r="R53" s="290"/>
      <c r="S53" s="291"/>
    </row>
    <row r="54" spans="1:21" ht="15.75" thickBot="1" x14ac:dyDescent="0.3">
      <c r="A54" s="340"/>
      <c r="B54" s="296"/>
      <c r="C54" s="304"/>
      <c r="D54" s="304"/>
      <c r="E54" s="304"/>
      <c r="F54" s="304"/>
      <c r="G54" s="304"/>
      <c r="H54" s="298"/>
      <c r="I54" s="270"/>
      <c r="J54" s="277"/>
      <c r="K54" s="271"/>
      <c r="L54" s="270"/>
      <c r="M54" s="271"/>
      <c r="N54" s="270"/>
      <c r="O54" s="277"/>
      <c r="P54" s="277"/>
      <c r="Q54" s="277"/>
      <c r="R54" s="277"/>
      <c r="S54" s="271"/>
    </row>
    <row r="55" spans="1:21" ht="15.75" thickBot="1" x14ac:dyDescent="0.3">
      <c r="A55" s="34">
        <v>2</v>
      </c>
      <c r="B55" s="337" t="s">
        <v>239</v>
      </c>
      <c r="C55" s="338"/>
      <c r="D55" s="338"/>
      <c r="E55" s="338"/>
      <c r="F55" s="338"/>
      <c r="G55" s="338"/>
      <c r="H55" s="339"/>
      <c r="I55" s="347" t="s">
        <v>140</v>
      </c>
      <c r="J55" s="348"/>
      <c r="K55" s="348"/>
      <c r="L55" s="349"/>
      <c r="M55" s="347" t="s">
        <v>240</v>
      </c>
      <c r="N55" s="348"/>
      <c r="O55" s="348"/>
      <c r="P55" s="349"/>
      <c r="Q55" s="36" t="s">
        <v>241</v>
      </c>
      <c r="R55" s="350" t="s">
        <v>242</v>
      </c>
      <c r="S55" s="351"/>
    </row>
    <row r="56" spans="1:21" ht="15.75" thickBot="1" x14ac:dyDescent="0.3">
      <c r="A56" s="32"/>
      <c r="B56" s="352" t="s">
        <v>243</v>
      </c>
      <c r="C56" s="353"/>
      <c r="D56" s="353"/>
      <c r="E56" s="353"/>
      <c r="F56" s="353"/>
      <c r="G56" s="353"/>
      <c r="H56" s="354"/>
      <c r="I56" s="355" t="s">
        <v>244</v>
      </c>
      <c r="J56" s="356"/>
      <c r="K56" s="356"/>
      <c r="L56" s="357"/>
      <c r="M56" s="355">
        <v>12</v>
      </c>
      <c r="N56" s="356"/>
      <c r="O56" s="356"/>
      <c r="P56" s="357"/>
      <c r="Q56" s="37">
        <v>18</v>
      </c>
      <c r="R56" s="358" t="s">
        <v>245</v>
      </c>
      <c r="S56" s="359"/>
    </row>
    <row r="57" spans="1:21" ht="15.75" thickBot="1" x14ac:dyDescent="0.3">
      <c r="A57" s="34">
        <v>3</v>
      </c>
      <c r="B57" s="337" t="s">
        <v>246</v>
      </c>
      <c r="C57" s="338"/>
      <c r="D57" s="338"/>
      <c r="E57" s="338"/>
      <c r="F57" s="338"/>
      <c r="G57" s="338"/>
      <c r="H57" s="339"/>
      <c r="I57" s="270"/>
      <c r="J57" s="277"/>
      <c r="K57" s="277"/>
      <c r="L57" s="271"/>
      <c r="M57" s="270"/>
      <c r="N57" s="277"/>
      <c r="O57" s="277"/>
      <c r="P57" s="271"/>
      <c r="Q57" s="38"/>
      <c r="R57" s="270"/>
      <c r="S57" s="271"/>
    </row>
    <row r="58" spans="1:21" ht="36" customHeight="1" thickBot="1" x14ac:dyDescent="0.3">
      <c r="A58" s="32"/>
      <c r="B58" s="360" t="s">
        <v>247</v>
      </c>
      <c r="C58" s="361"/>
      <c r="D58" s="361"/>
      <c r="E58" s="361"/>
      <c r="F58" s="361"/>
      <c r="G58" s="361"/>
      <c r="H58" s="361"/>
      <c r="I58" s="361"/>
      <c r="J58" s="361"/>
      <c r="K58" s="361"/>
      <c r="L58" s="361"/>
      <c r="M58" s="361"/>
      <c r="N58" s="361"/>
      <c r="O58" s="361"/>
      <c r="P58" s="361"/>
      <c r="Q58" s="361"/>
      <c r="R58" s="361"/>
      <c r="S58" s="362"/>
    </row>
    <row r="59" spans="1:21" x14ac:dyDescent="0.25">
      <c r="A59" s="305">
        <v>4</v>
      </c>
      <c r="B59" s="295" t="s">
        <v>248</v>
      </c>
      <c r="C59" s="303"/>
      <c r="D59" s="303"/>
      <c r="E59" s="303"/>
      <c r="F59" s="303"/>
      <c r="G59" s="303"/>
      <c r="H59" s="297"/>
      <c r="I59" s="363" t="s">
        <v>219</v>
      </c>
      <c r="J59" s="364"/>
      <c r="K59" s="364"/>
      <c r="L59" s="364"/>
      <c r="M59" s="364"/>
      <c r="N59" s="364"/>
      <c r="O59" s="364"/>
      <c r="P59" s="365"/>
      <c r="Q59" s="369" t="s">
        <v>220</v>
      </c>
      <c r="R59" s="370"/>
      <c r="S59" s="371"/>
    </row>
    <row r="60" spans="1:21" ht="15.75" thickBot="1" x14ac:dyDescent="0.3">
      <c r="A60" s="306"/>
      <c r="B60" s="296"/>
      <c r="C60" s="304"/>
      <c r="D60" s="304"/>
      <c r="E60" s="304"/>
      <c r="F60" s="304"/>
      <c r="G60" s="304"/>
      <c r="H60" s="298"/>
      <c r="I60" s="366"/>
      <c r="J60" s="367"/>
      <c r="K60" s="367"/>
      <c r="L60" s="367"/>
      <c r="M60" s="367"/>
      <c r="N60" s="367"/>
      <c r="O60" s="367"/>
      <c r="P60" s="368"/>
      <c r="Q60" s="372"/>
      <c r="R60" s="373"/>
      <c r="S60" s="374"/>
    </row>
    <row r="61" spans="1:21" ht="15.75" thickBot="1" x14ac:dyDescent="0.3">
      <c r="A61" s="340"/>
      <c r="B61" s="337" t="s">
        <v>249</v>
      </c>
      <c r="C61" s="338"/>
      <c r="D61" s="338"/>
      <c r="E61" s="338"/>
      <c r="F61" s="338"/>
      <c r="G61" s="338"/>
      <c r="H61" s="338"/>
      <c r="I61" s="338"/>
      <c r="J61" s="338"/>
      <c r="K61" s="338"/>
      <c r="L61" s="338"/>
      <c r="M61" s="338"/>
      <c r="N61" s="338"/>
      <c r="O61" s="338"/>
      <c r="P61" s="338"/>
      <c r="Q61" s="338"/>
      <c r="R61" s="338"/>
      <c r="S61" s="339"/>
    </row>
    <row r="62" spans="1:21" ht="15.75" thickBot="1" x14ac:dyDescent="0.3">
      <c r="A62" s="29" t="s">
        <v>250</v>
      </c>
      <c r="B62" s="275" t="s">
        <v>251</v>
      </c>
      <c r="C62" s="292"/>
      <c r="D62" s="292"/>
      <c r="E62" s="292"/>
      <c r="F62" s="292"/>
      <c r="G62" s="292"/>
      <c r="H62" s="292"/>
      <c r="I62" s="292"/>
      <c r="J62" s="292"/>
      <c r="K62" s="292"/>
      <c r="L62" s="292"/>
      <c r="M62" s="292"/>
      <c r="N62" s="292"/>
      <c r="O62" s="292"/>
      <c r="P62" s="292"/>
      <c r="Q62" s="292"/>
      <c r="R62" s="292"/>
      <c r="S62" s="276"/>
    </row>
    <row r="63" spans="1:21" ht="15.75" customHeight="1" thickBot="1" x14ac:dyDescent="0.3">
      <c r="A63" s="30">
        <v>1</v>
      </c>
      <c r="B63" s="141" t="s">
        <v>252</v>
      </c>
      <c r="C63" s="142"/>
      <c r="D63" s="142"/>
      <c r="E63" s="142"/>
      <c r="F63" s="142"/>
      <c r="G63" s="143"/>
      <c r="H63" s="375" t="s">
        <v>219</v>
      </c>
      <c r="I63" s="376"/>
      <c r="J63" s="376"/>
      <c r="K63" s="376"/>
      <c r="L63" s="376"/>
      <c r="M63" s="376"/>
      <c r="N63" s="377"/>
      <c r="O63" s="350" t="s">
        <v>220</v>
      </c>
      <c r="P63" s="378"/>
      <c r="Q63" s="378"/>
      <c r="R63" s="378"/>
      <c r="S63" s="351"/>
    </row>
    <row r="64" spans="1:21" ht="15.75" thickBot="1" x14ac:dyDescent="0.3">
      <c r="A64" s="30">
        <v>2</v>
      </c>
      <c r="B64" s="267" t="s">
        <v>253</v>
      </c>
      <c r="C64" s="268"/>
      <c r="D64" s="268"/>
      <c r="E64" s="268"/>
      <c r="F64" s="268"/>
      <c r="G64" s="269"/>
      <c r="H64" s="270"/>
      <c r="I64" s="277"/>
      <c r="J64" s="277"/>
      <c r="K64" s="277"/>
      <c r="L64" s="277"/>
      <c r="M64" s="277"/>
      <c r="N64" s="277"/>
      <c r="O64" s="277"/>
      <c r="P64" s="277"/>
      <c r="Q64" s="277"/>
      <c r="R64" s="277"/>
      <c r="S64" s="271"/>
    </row>
    <row r="65" spans="1:19" ht="15.75" thickBot="1" x14ac:dyDescent="0.3">
      <c r="A65" s="30">
        <v>3</v>
      </c>
      <c r="B65" s="267" t="s">
        <v>254</v>
      </c>
      <c r="C65" s="268"/>
      <c r="D65" s="268"/>
      <c r="E65" s="268"/>
      <c r="F65" s="268"/>
      <c r="G65" s="269"/>
      <c r="H65" s="270"/>
      <c r="I65" s="277"/>
      <c r="J65" s="277"/>
      <c r="K65" s="277"/>
      <c r="L65" s="277"/>
      <c r="M65" s="277"/>
      <c r="N65" s="277"/>
      <c r="O65" s="277"/>
      <c r="P65" s="277"/>
      <c r="Q65" s="277"/>
      <c r="R65" s="277"/>
      <c r="S65" s="271"/>
    </row>
    <row r="66" spans="1:19" ht="15.75" thickBot="1" x14ac:dyDescent="0.3">
      <c r="A66" s="30">
        <v>4</v>
      </c>
      <c r="B66" s="267" t="s">
        <v>255</v>
      </c>
      <c r="C66" s="268"/>
      <c r="D66" s="268"/>
      <c r="E66" s="268"/>
      <c r="F66" s="268"/>
      <c r="G66" s="269"/>
      <c r="H66" s="375" t="s">
        <v>219</v>
      </c>
      <c r="I66" s="376"/>
      <c r="J66" s="376"/>
      <c r="K66" s="376"/>
      <c r="L66" s="376"/>
      <c r="M66" s="376"/>
      <c r="N66" s="377"/>
      <c r="O66" s="350" t="s">
        <v>220</v>
      </c>
      <c r="P66" s="378"/>
      <c r="Q66" s="378"/>
      <c r="R66" s="378"/>
      <c r="S66" s="351"/>
    </row>
    <row r="67" spans="1:19" ht="15.75" thickBot="1" x14ac:dyDescent="0.3">
      <c r="A67" s="39">
        <v>5</v>
      </c>
      <c r="B67" s="267" t="s">
        <v>256</v>
      </c>
      <c r="C67" s="268"/>
      <c r="D67" s="268"/>
      <c r="E67" s="268"/>
      <c r="F67" s="268"/>
      <c r="G67" s="269"/>
      <c r="H67" s="270"/>
      <c r="I67" s="277"/>
      <c r="J67" s="277"/>
      <c r="K67" s="277"/>
      <c r="L67" s="277"/>
      <c r="M67" s="277"/>
      <c r="N67" s="277"/>
      <c r="O67" s="277"/>
      <c r="P67" s="277"/>
      <c r="Q67" s="277"/>
      <c r="R67" s="277"/>
      <c r="S67" s="271"/>
    </row>
    <row r="68" spans="1:19" ht="15.75" thickBot="1" x14ac:dyDescent="0.3">
      <c r="A68" s="40" t="s">
        <v>257</v>
      </c>
      <c r="B68" s="352" t="s">
        <v>258</v>
      </c>
      <c r="C68" s="353"/>
      <c r="D68" s="353"/>
      <c r="E68" s="353"/>
      <c r="F68" s="353"/>
      <c r="G68" s="354"/>
      <c r="H68" s="270"/>
      <c r="I68" s="277"/>
      <c r="J68" s="277"/>
      <c r="K68" s="277"/>
      <c r="L68" s="277"/>
      <c r="M68" s="277"/>
      <c r="N68" s="277"/>
      <c r="O68" s="277"/>
      <c r="P68" s="277"/>
      <c r="Q68" s="277"/>
      <c r="R68" s="277"/>
      <c r="S68" s="271"/>
    </row>
    <row r="69" spans="1:19" ht="15.75" thickBot="1" x14ac:dyDescent="0.3">
      <c r="A69" s="39" t="s">
        <v>259</v>
      </c>
      <c r="B69" s="352" t="s">
        <v>260</v>
      </c>
      <c r="C69" s="353"/>
      <c r="D69" s="353"/>
      <c r="E69" s="353"/>
      <c r="F69" s="353"/>
      <c r="G69" s="354"/>
      <c r="H69" s="270"/>
      <c r="I69" s="277"/>
      <c r="J69" s="277"/>
      <c r="K69" s="277"/>
      <c r="L69" s="277"/>
      <c r="M69" s="277"/>
      <c r="N69" s="277"/>
      <c r="O69" s="277"/>
      <c r="P69" s="277"/>
      <c r="Q69" s="277"/>
      <c r="R69" s="277"/>
      <c r="S69" s="271"/>
    </row>
    <row r="70" spans="1:19" ht="15.75" thickBot="1" x14ac:dyDescent="0.3">
      <c r="A70" s="39" t="s">
        <v>261</v>
      </c>
      <c r="B70" s="270"/>
      <c r="C70" s="277"/>
      <c r="D70" s="277"/>
      <c r="E70" s="277"/>
      <c r="F70" s="277"/>
      <c r="G70" s="271"/>
      <c r="H70" s="270"/>
      <c r="I70" s="277"/>
      <c r="J70" s="277"/>
      <c r="K70" s="277"/>
      <c r="L70" s="277"/>
      <c r="M70" s="277"/>
      <c r="N70" s="277"/>
      <c r="O70" s="277"/>
      <c r="P70" s="277"/>
      <c r="Q70" s="277"/>
      <c r="R70" s="277"/>
      <c r="S70" s="271"/>
    </row>
    <row r="71" spans="1:19" ht="15.75" thickBot="1" x14ac:dyDescent="0.3">
      <c r="A71" s="39" t="s">
        <v>199</v>
      </c>
      <c r="B71" s="270"/>
      <c r="C71" s="277"/>
      <c r="D71" s="277"/>
      <c r="E71" s="277"/>
      <c r="F71" s="277"/>
      <c r="G71" s="271"/>
      <c r="H71" s="270"/>
      <c r="I71" s="277"/>
      <c r="J71" s="277"/>
      <c r="K71" s="277"/>
      <c r="L71" s="277"/>
      <c r="M71" s="277"/>
      <c r="N71" s="277"/>
      <c r="O71" s="277"/>
      <c r="P71" s="277"/>
      <c r="Q71" s="277"/>
      <c r="R71" s="277"/>
      <c r="S71" s="271"/>
    </row>
    <row r="72" spans="1:19" ht="15.75" thickBot="1" x14ac:dyDescent="0.3">
      <c r="A72" s="39" t="s">
        <v>262</v>
      </c>
      <c r="B72" s="270"/>
      <c r="C72" s="277"/>
      <c r="D72" s="277"/>
      <c r="E72" s="277"/>
      <c r="F72" s="277"/>
      <c r="G72" s="271"/>
      <c r="H72" s="270"/>
      <c r="I72" s="277"/>
      <c r="J72" s="277"/>
      <c r="K72" s="277"/>
      <c r="L72" s="277"/>
      <c r="M72" s="277"/>
      <c r="N72" s="277"/>
      <c r="O72" s="277"/>
      <c r="P72" s="277"/>
      <c r="Q72" s="277"/>
      <c r="R72" s="277"/>
      <c r="S72" s="271"/>
    </row>
    <row r="73" spans="1:19" ht="15.75" thickBot="1" x14ac:dyDescent="0.3">
      <c r="A73" s="39" t="s">
        <v>263</v>
      </c>
      <c r="B73" s="270"/>
      <c r="C73" s="277"/>
      <c r="D73" s="277"/>
      <c r="E73" s="277"/>
      <c r="F73" s="277"/>
      <c r="G73" s="271"/>
      <c r="H73" s="270"/>
      <c r="I73" s="277"/>
      <c r="J73" s="277"/>
      <c r="K73" s="277"/>
      <c r="L73" s="277"/>
      <c r="M73" s="277"/>
      <c r="N73" s="277"/>
      <c r="O73" s="277"/>
      <c r="P73" s="277"/>
      <c r="Q73" s="277"/>
      <c r="R73" s="277"/>
      <c r="S73" s="271"/>
    </row>
    <row r="74" spans="1:19" ht="15.75" thickBot="1" x14ac:dyDescent="0.3">
      <c r="A74" s="41" t="s">
        <v>264</v>
      </c>
      <c r="B74" s="379" t="s">
        <v>265</v>
      </c>
      <c r="C74" s="380"/>
      <c r="D74" s="380"/>
      <c r="E74" s="380"/>
      <c r="F74" s="380"/>
      <c r="G74" s="380"/>
      <c r="H74" s="380"/>
      <c r="I74" s="380"/>
      <c r="J74" s="380"/>
      <c r="K74" s="380"/>
      <c r="L74" s="380"/>
      <c r="M74" s="380"/>
      <c r="N74" s="380"/>
      <c r="O74" s="380"/>
      <c r="P74" s="380"/>
      <c r="Q74" s="380"/>
      <c r="R74" s="380"/>
      <c r="S74" s="381"/>
    </row>
    <row r="75" spans="1:19" x14ac:dyDescent="0.25">
      <c r="A75" s="42"/>
      <c r="B75" s="334" t="s">
        <v>15</v>
      </c>
      <c r="C75" s="336"/>
      <c r="D75" s="318" t="s">
        <v>266</v>
      </c>
      <c r="E75" s="44" t="s">
        <v>267</v>
      </c>
      <c r="F75" s="318" t="s">
        <v>270</v>
      </c>
      <c r="G75" s="334" t="s">
        <v>271</v>
      </c>
      <c r="H75" s="335"/>
      <c r="I75" s="335"/>
      <c r="J75" s="335"/>
      <c r="K75" s="335"/>
      <c r="L75" s="335"/>
      <c r="M75" s="335"/>
      <c r="N75" s="336"/>
      <c r="O75" s="382" t="s">
        <v>102</v>
      </c>
      <c r="P75" s="383"/>
      <c r="Q75" s="383"/>
      <c r="R75" s="383"/>
      <c r="S75" s="384"/>
    </row>
    <row r="76" spans="1:19" x14ac:dyDescent="0.25">
      <c r="A76" s="42">
        <v>1</v>
      </c>
      <c r="B76" s="286"/>
      <c r="C76" s="288"/>
      <c r="D76" s="319"/>
      <c r="E76" s="44" t="s">
        <v>268</v>
      </c>
      <c r="F76" s="319"/>
      <c r="G76" s="286"/>
      <c r="H76" s="287"/>
      <c r="I76" s="287"/>
      <c r="J76" s="287"/>
      <c r="K76" s="287"/>
      <c r="L76" s="287"/>
      <c r="M76" s="287"/>
      <c r="N76" s="288"/>
      <c r="O76" s="385"/>
      <c r="P76" s="386"/>
      <c r="Q76" s="386"/>
      <c r="R76" s="386"/>
      <c r="S76" s="387"/>
    </row>
    <row r="77" spans="1:19" x14ac:dyDescent="0.25">
      <c r="A77" s="31"/>
      <c r="B77" s="286"/>
      <c r="C77" s="288"/>
      <c r="D77" s="319"/>
      <c r="E77" s="44" t="s">
        <v>269</v>
      </c>
      <c r="F77" s="319"/>
      <c r="G77" s="286"/>
      <c r="H77" s="287"/>
      <c r="I77" s="287"/>
      <c r="J77" s="287"/>
      <c r="K77" s="287"/>
      <c r="L77" s="287"/>
      <c r="M77" s="287"/>
      <c r="N77" s="288"/>
      <c r="O77" s="385"/>
      <c r="P77" s="386"/>
      <c r="Q77" s="386"/>
      <c r="R77" s="386"/>
      <c r="S77" s="387"/>
    </row>
    <row r="78" spans="1:19" ht="15.75" thickBot="1" x14ac:dyDescent="0.3">
      <c r="A78" s="31"/>
      <c r="B78" s="286"/>
      <c r="C78" s="288"/>
      <c r="D78" s="319"/>
      <c r="E78" s="45"/>
      <c r="F78" s="319"/>
      <c r="G78" s="289"/>
      <c r="H78" s="290"/>
      <c r="I78" s="290"/>
      <c r="J78" s="290"/>
      <c r="K78" s="290"/>
      <c r="L78" s="290"/>
      <c r="M78" s="290"/>
      <c r="N78" s="291"/>
      <c r="O78" s="385"/>
      <c r="P78" s="386"/>
      <c r="Q78" s="386"/>
      <c r="R78" s="386"/>
      <c r="S78" s="387"/>
    </row>
    <row r="79" spans="1:19" x14ac:dyDescent="0.25">
      <c r="A79" s="31"/>
      <c r="B79" s="286"/>
      <c r="C79" s="288"/>
      <c r="D79" s="319"/>
      <c r="E79" s="45"/>
      <c r="F79" s="319"/>
      <c r="G79" s="334" t="s">
        <v>272</v>
      </c>
      <c r="H79" s="335"/>
      <c r="I79" s="336"/>
      <c r="J79" s="388" t="s">
        <v>273</v>
      </c>
      <c r="K79" s="389"/>
      <c r="L79" s="389"/>
      <c r="M79" s="389"/>
      <c r="N79" s="390"/>
      <c r="O79" s="394"/>
      <c r="P79" s="395"/>
      <c r="Q79" s="395"/>
      <c r="R79" s="395"/>
      <c r="S79" s="396"/>
    </row>
    <row r="80" spans="1:19" ht="15.75" thickBot="1" x14ac:dyDescent="0.3">
      <c r="A80" s="31"/>
      <c r="B80" s="289"/>
      <c r="C80" s="291"/>
      <c r="D80" s="320"/>
      <c r="E80" s="46"/>
      <c r="F80" s="320"/>
      <c r="G80" s="289"/>
      <c r="H80" s="290"/>
      <c r="I80" s="291"/>
      <c r="J80" s="391"/>
      <c r="K80" s="392"/>
      <c r="L80" s="392"/>
      <c r="M80" s="392"/>
      <c r="N80" s="393"/>
      <c r="O80" s="397"/>
      <c r="P80" s="398"/>
      <c r="Q80" s="398"/>
      <c r="R80" s="398"/>
      <c r="S80" s="399"/>
    </row>
    <row r="81" spans="1:19" ht="15.75" thickBot="1" x14ac:dyDescent="0.3">
      <c r="A81" s="31"/>
      <c r="B81" s="267" t="s">
        <v>23</v>
      </c>
      <c r="C81" s="269"/>
      <c r="D81" s="38"/>
      <c r="E81" s="38"/>
      <c r="F81" s="38"/>
      <c r="G81" s="270"/>
      <c r="H81" s="277"/>
      <c r="I81" s="271"/>
      <c r="J81" s="270"/>
      <c r="K81" s="277"/>
      <c r="L81" s="277"/>
      <c r="M81" s="277"/>
      <c r="N81" s="271"/>
      <c r="O81" s="270"/>
      <c r="P81" s="277"/>
      <c r="Q81" s="277"/>
      <c r="R81" s="277"/>
      <c r="S81" s="271"/>
    </row>
    <row r="82" spans="1:19" ht="15.75" thickBot="1" x14ac:dyDescent="0.3">
      <c r="A82" s="31"/>
      <c r="B82" s="267" t="s">
        <v>22</v>
      </c>
      <c r="C82" s="269"/>
      <c r="D82" s="38"/>
      <c r="E82" s="38"/>
      <c r="F82" s="38"/>
      <c r="G82" s="270"/>
      <c r="H82" s="277"/>
      <c r="I82" s="271"/>
      <c r="J82" s="270"/>
      <c r="K82" s="277"/>
      <c r="L82" s="277"/>
      <c r="M82" s="277"/>
      <c r="N82" s="271"/>
      <c r="O82" s="270"/>
      <c r="P82" s="277"/>
      <c r="Q82" s="277"/>
      <c r="R82" s="277"/>
      <c r="S82" s="271"/>
    </row>
    <row r="83" spans="1:19" ht="15.75" thickBot="1" x14ac:dyDescent="0.3">
      <c r="A83" s="43"/>
      <c r="B83" s="267" t="s">
        <v>24</v>
      </c>
      <c r="C83" s="269"/>
      <c r="D83" s="38"/>
      <c r="E83" s="38"/>
      <c r="F83" s="38"/>
      <c r="G83" s="270"/>
      <c r="H83" s="277"/>
      <c r="I83" s="271"/>
      <c r="J83" s="270"/>
      <c r="K83" s="277"/>
      <c r="L83" s="277"/>
      <c r="M83" s="277"/>
      <c r="N83" s="271"/>
      <c r="O83" s="270"/>
      <c r="P83" s="277"/>
      <c r="Q83" s="277"/>
      <c r="R83" s="277"/>
      <c r="S83" s="271"/>
    </row>
    <row r="84" spans="1:19" ht="15.75" thickBot="1" x14ac:dyDescent="0.3">
      <c r="A84" s="35"/>
      <c r="B84" s="267" t="s">
        <v>21</v>
      </c>
      <c r="C84" s="269"/>
      <c r="D84" s="38"/>
      <c r="E84" s="38"/>
      <c r="F84" s="38"/>
      <c r="G84" s="270"/>
      <c r="H84" s="277"/>
      <c r="I84" s="271"/>
      <c r="J84" s="270"/>
      <c r="K84" s="277"/>
      <c r="L84" s="277"/>
      <c r="M84" s="277"/>
      <c r="N84" s="271"/>
      <c r="O84" s="270"/>
      <c r="P84" s="277"/>
      <c r="Q84" s="277"/>
      <c r="R84" s="277"/>
      <c r="S84" s="271"/>
    </row>
    <row r="85" spans="1:19" ht="15.75" thickBot="1" x14ac:dyDescent="0.3">
      <c r="A85" s="30">
        <v>2</v>
      </c>
      <c r="B85" s="267" t="s">
        <v>274</v>
      </c>
      <c r="C85" s="268"/>
      <c r="D85" s="268"/>
      <c r="E85" s="268"/>
      <c r="F85" s="268"/>
      <c r="G85" s="268"/>
      <c r="H85" s="268"/>
      <c r="I85" s="268"/>
      <c r="J85" s="268"/>
      <c r="K85" s="268"/>
      <c r="L85" s="268"/>
      <c r="M85" s="268"/>
      <c r="N85" s="269"/>
      <c r="O85" s="400" t="s">
        <v>219</v>
      </c>
      <c r="P85" s="401"/>
      <c r="Q85" s="402"/>
      <c r="R85" s="350" t="s">
        <v>220</v>
      </c>
      <c r="S85" s="351"/>
    </row>
    <row r="86" spans="1:19" ht="15.75" thickBot="1" x14ac:dyDescent="0.3">
      <c r="A86" s="30">
        <v>3</v>
      </c>
      <c r="B86" s="267" t="s">
        <v>275</v>
      </c>
      <c r="C86" s="268"/>
      <c r="D86" s="268"/>
      <c r="E86" s="268"/>
      <c r="F86" s="268"/>
      <c r="G86" s="268"/>
      <c r="H86" s="268"/>
      <c r="I86" s="268"/>
      <c r="J86" s="268"/>
      <c r="K86" s="268"/>
      <c r="L86" s="268"/>
      <c r="M86" s="268"/>
      <c r="N86" s="269"/>
      <c r="O86" s="400" t="s">
        <v>219</v>
      </c>
      <c r="P86" s="401"/>
      <c r="Q86" s="402"/>
      <c r="R86" s="350" t="s">
        <v>220</v>
      </c>
      <c r="S86" s="351"/>
    </row>
    <row r="87" spans="1:19" ht="15.75" thickBot="1" x14ac:dyDescent="0.3">
      <c r="A87" s="30">
        <v>4</v>
      </c>
      <c r="B87" s="267" t="s">
        <v>276</v>
      </c>
      <c r="C87" s="268"/>
      <c r="D87" s="268"/>
      <c r="E87" s="268"/>
      <c r="F87" s="268"/>
      <c r="G87" s="268"/>
      <c r="H87" s="268"/>
      <c r="I87" s="268"/>
      <c r="J87" s="268"/>
      <c r="K87" s="268"/>
      <c r="L87" s="268"/>
      <c r="M87" s="268"/>
      <c r="N87" s="269"/>
      <c r="O87" s="400" t="s">
        <v>219</v>
      </c>
      <c r="P87" s="401"/>
      <c r="Q87" s="402"/>
      <c r="R87" s="350" t="s">
        <v>220</v>
      </c>
      <c r="S87" s="351"/>
    </row>
    <row r="88" spans="1:19" ht="15.75" thickBot="1" x14ac:dyDescent="0.3">
      <c r="A88" s="408" t="s">
        <v>277</v>
      </c>
      <c r="B88" s="408"/>
      <c r="C88" s="408"/>
      <c r="D88" s="408"/>
      <c r="E88" s="408"/>
      <c r="F88" s="408"/>
      <c r="G88" s="408"/>
      <c r="H88" s="408"/>
      <c r="I88" s="408"/>
      <c r="J88" s="408"/>
      <c r="K88" s="408"/>
      <c r="L88" s="408"/>
      <c r="M88" s="408"/>
      <c r="N88" s="408"/>
      <c r="O88" s="408"/>
      <c r="P88" s="408"/>
      <c r="Q88" s="408"/>
      <c r="R88" s="408"/>
      <c r="S88" s="408"/>
    </row>
    <row r="89" spans="1:19" ht="24" customHeight="1" thickBot="1" x14ac:dyDescent="0.3">
      <c r="A89" s="403">
        <v>5</v>
      </c>
      <c r="B89" s="404"/>
      <c r="C89" s="267" t="s">
        <v>278</v>
      </c>
      <c r="D89" s="268"/>
      <c r="E89" s="268"/>
      <c r="F89" s="268"/>
      <c r="G89" s="268"/>
      <c r="H89" s="268"/>
      <c r="I89" s="268"/>
      <c r="J89" s="268"/>
      <c r="K89" s="268"/>
      <c r="L89" s="268"/>
      <c r="M89" s="268"/>
      <c r="N89" s="268"/>
      <c r="O89" s="269"/>
      <c r="P89" s="405" t="s">
        <v>219</v>
      </c>
      <c r="Q89" s="406"/>
      <c r="R89" s="407"/>
      <c r="S89" s="47" t="s">
        <v>220</v>
      </c>
    </row>
    <row r="90" spans="1:19" ht="15.75" thickBot="1" x14ac:dyDescent="0.3">
      <c r="A90" s="403">
        <v>6</v>
      </c>
      <c r="B90" s="404"/>
      <c r="C90" s="267" t="s">
        <v>279</v>
      </c>
      <c r="D90" s="268"/>
      <c r="E90" s="268"/>
      <c r="F90" s="268"/>
      <c r="G90" s="268"/>
      <c r="H90" s="268"/>
      <c r="I90" s="268"/>
      <c r="J90" s="268"/>
      <c r="K90" s="268"/>
      <c r="L90" s="268"/>
      <c r="M90" s="268"/>
      <c r="N90" s="268"/>
      <c r="O90" s="269"/>
      <c r="P90" s="405" t="s">
        <v>219</v>
      </c>
      <c r="Q90" s="406"/>
      <c r="R90" s="407"/>
      <c r="S90" s="47" t="s">
        <v>220</v>
      </c>
    </row>
    <row r="91" spans="1:19" ht="15.75" thickBot="1" x14ac:dyDescent="0.3">
      <c r="A91" s="403">
        <v>7</v>
      </c>
      <c r="B91" s="404"/>
      <c r="C91" s="267" t="s">
        <v>280</v>
      </c>
      <c r="D91" s="268"/>
      <c r="E91" s="268"/>
      <c r="F91" s="268"/>
      <c r="G91" s="268"/>
      <c r="H91" s="268"/>
      <c r="I91" s="268"/>
      <c r="J91" s="268"/>
      <c r="K91" s="268"/>
      <c r="L91" s="268"/>
      <c r="M91" s="268"/>
      <c r="N91" s="268"/>
      <c r="O91" s="269"/>
      <c r="P91" s="405" t="s">
        <v>219</v>
      </c>
      <c r="Q91" s="406"/>
      <c r="R91" s="407"/>
      <c r="S91" s="47" t="s">
        <v>220</v>
      </c>
    </row>
    <row r="92" spans="1:19" ht="15.75" thickBot="1" x14ac:dyDescent="0.3">
      <c r="A92" s="403">
        <v>8</v>
      </c>
      <c r="B92" s="404"/>
      <c r="C92" s="267" t="s">
        <v>281</v>
      </c>
      <c r="D92" s="268"/>
      <c r="E92" s="268"/>
      <c r="F92" s="268"/>
      <c r="G92" s="268"/>
      <c r="H92" s="268"/>
      <c r="I92" s="268"/>
      <c r="J92" s="268"/>
      <c r="K92" s="268"/>
      <c r="L92" s="268"/>
      <c r="M92" s="268"/>
      <c r="N92" s="268"/>
      <c r="O92" s="269"/>
      <c r="P92" s="270"/>
      <c r="Q92" s="277"/>
      <c r="R92" s="277"/>
      <c r="S92" s="271"/>
    </row>
    <row r="93" spans="1:19" x14ac:dyDescent="0.25">
      <c r="A93" s="388">
        <v>9</v>
      </c>
      <c r="B93" s="390"/>
      <c r="C93" s="334" t="s">
        <v>282</v>
      </c>
      <c r="D93" s="335"/>
      <c r="E93" s="335"/>
      <c r="F93" s="335"/>
      <c r="G93" s="335"/>
      <c r="H93" s="335"/>
      <c r="I93" s="335"/>
      <c r="J93" s="336"/>
      <c r="K93" s="334" t="s">
        <v>285</v>
      </c>
      <c r="L93" s="335"/>
      <c r="M93" s="335"/>
      <c r="N93" s="335"/>
      <c r="O93" s="336"/>
      <c r="P93" s="278"/>
      <c r="Q93" s="279"/>
      <c r="R93" s="279"/>
      <c r="S93" s="280"/>
    </row>
    <row r="94" spans="1:19" x14ac:dyDescent="0.25">
      <c r="A94" s="409"/>
      <c r="B94" s="410"/>
      <c r="C94" s="286" t="s">
        <v>283</v>
      </c>
      <c r="D94" s="287"/>
      <c r="E94" s="287"/>
      <c r="F94" s="287"/>
      <c r="G94" s="287"/>
      <c r="H94" s="287"/>
      <c r="I94" s="287"/>
      <c r="J94" s="288"/>
      <c r="K94" s="286"/>
      <c r="L94" s="287"/>
      <c r="M94" s="287"/>
      <c r="N94" s="287"/>
      <c r="O94" s="288"/>
      <c r="P94" s="331"/>
      <c r="Q94" s="332"/>
      <c r="R94" s="332"/>
      <c r="S94" s="333"/>
    </row>
    <row r="95" spans="1:19" ht="24" customHeight="1" x14ac:dyDescent="0.25">
      <c r="A95" s="409"/>
      <c r="B95" s="410"/>
      <c r="C95" s="286" t="s">
        <v>284</v>
      </c>
      <c r="D95" s="287"/>
      <c r="E95" s="287"/>
      <c r="F95" s="287"/>
      <c r="G95" s="287"/>
      <c r="H95" s="287"/>
      <c r="I95" s="287"/>
      <c r="J95" s="288"/>
      <c r="K95" s="286"/>
      <c r="L95" s="287"/>
      <c r="M95" s="287"/>
      <c r="N95" s="287"/>
      <c r="O95" s="288"/>
      <c r="P95" s="331"/>
      <c r="Q95" s="332"/>
      <c r="R95" s="332"/>
      <c r="S95" s="333"/>
    </row>
    <row r="96" spans="1:19" ht="15.75" thickBot="1" x14ac:dyDescent="0.3">
      <c r="A96" s="409"/>
      <c r="B96" s="410"/>
      <c r="C96" s="331"/>
      <c r="D96" s="332"/>
      <c r="E96" s="332"/>
      <c r="F96" s="332"/>
      <c r="G96" s="332"/>
      <c r="H96" s="332"/>
      <c r="I96" s="332"/>
      <c r="J96" s="333"/>
      <c r="K96" s="289"/>
      <c r="L96" s="290"/>
      <c r="M96" s="290"/>
      <c r="N96" s="290"/>
      <c r="O96" s="291"/>
      <c r="P96" s="281"/>
      <c r="Q96" s="282"/>
      <c r="R96" s="282"/>
      <c r="S96" s="283"/>
    </row>
    <row r="97" spans="1:28" ht="15.75" thickBot="1" x14ac:dyDescent="0.3">
      <c r="A97" s="409"/>
      <c r="B97" s="410"/>
      <c r="C97" s="331"/>
      <c r="D97" s="332"/>
      <c r="E97" s="332"/>
      <c r="F97" s="332"/>
      <c r="G97" s="332"/>
      <c r="H97" s="332"/>
      <c r="I97" s="332"/>
      <c r="J97" s="333"/>
      <c r="K97" s="267" t="s">
        <v>286</v>
      </c>
      <c r="L97" s="268"/>
      <c r="M97" s="268"/>
      <c r="N97" s="268"/>
      <c r="O97" s="269"/>
      <c r="P97" s="270"/>
      <c r="Q97" s="277"/>
      <c r="R97" s="277"/>
      <c r="S97" s="271"/>
    </row>
    <row r="98" spans="1:28" ht="15.75" thickBot="1" x14ac:dyDescent="0.3">
      <c r="A98" s="391"/>
      <c r="B98" s="393"/>
      <c r="C98" s="281"/>
      <c r="D98" s="282"/>
      <c r="E98" s="282"/>
      <c r="F98" s="282"/>
      <c r="G98" s="282"/>
      <c r="H98" s="282"/>
      <c r="I98" s="282"/>
      <c r="J98" s="283"/>
      <c r="K98" s="267" t="s">
        <v>102</v>
      </c>
      <c r="L98" s="268"/>
      <c r="M98" s="268"/>
      <c r="N98" s="268"/>
      <c r="O98" s="269"/>
      <c r="P98" s="270"/>
      <c r="Q98" s="277"/>
      <c r="R98" s="277"/>
      <c r="S98" s="271"/>
    </row>
    <row r="99" spans="1:28" ht="15.75" thickBot="1" x14ac:dyDescent="0.3">
      <c r="A99" s="411" t="s">
        <v>287</v>
      </c>
      <c r="B99" s="412"/>
      <c r="C99" s="413"/>
      <c r="D99" s="414" t="s">
        <v>288</v>
      </c>
      <c r="E99" s="415"/>
      <c r="F99" s="415"/>
      <c r="G99" s="415"/>
      <c r="H99" s="415"/>
      <c r="I99" s="415"/>
      <c r="J99" s="415"/>
      <c r="K99" s="415"/>
      <c r="L99" s="415"/>
      <c r="M99" s="415"/>
      <c r="N99" s="415"/>
      <c r="O99" s="415"/>
      <c r="P99" s="415"/>
      <c r="Q99" s="415"/>
      <c r="R99" s="415"/>
      <c r="S99" s="415"/>
      <c r="T99" s="415"/>
      <c r="U99" s="415"/>
      <c r="V99" s="415"/>
      <c r="W99" s="415"/>
      <c r="X99" s="415"/>
      <c r="Y99" s="415"/>
      <c r="Z99" s="415"/>
      <c r="AA99" s="415"/>
      <c r="AB99" s="416"/>
    </row>
    <row r="100" spans="1:28" x14ac:dyDescent="0.25">
      <c r="A100" s="388">
        <v>1</v>
      </c>
      <c r="B100" s="389"/>
      <c r="C100" s="390"/>
      <c r="D100" s="334" t="s">
        <v>289</v>
      </c>
      <c r="E100" s="335"/>
      <c r="F100" s="336"/>
      <c r="G100" s="418" t="s">
        <v>290</v>
      </c>
      <c r="H100" s="419"/>
      <c r="I100" s="419"/>
      <c r="J100" s="419"/>
      <c r="K100" s="419"/>
      <c r="L100" s="419"/>
      <c r="M100" s="419"/>
      <c r="N100" s="420"/>
      <c r="O100" s="427" t="s">
        <v>292</v>
      </c>
      <c r="P100" s="428"/>
      <c r="Q100" s="428"/>
      <c r="R100" s="428"/>
      <c r="S100" s="428"/>
      <c r="T100" s="428"/>
      <c r="U100" s="428"/>
      <c r="V100" s="428"/>
      <c r="W100" s="428"/>
      <c r="X100" s="428"/>
      <c r="Y100" s="429"/>
      <c r="Z100" s="382" t="s">
        <v>293</v>
      </c>
      <c r="AA100" s="383"/>
      <c r="AB100" s="384"/>
    </row>
    <row r="101" spans="1:28" x14ac:dyDescent="0.25">
      <c r="A101" s="409"/>
      <c r="B101" s="417"/>
      <c r="C101" s="410"/>
      <c r="D101" s="286"/>
      <c r="E101" s="287"/>
      <c r="F101" s="288"/>
      <c r="G101" s="421" t="s">
        <v>291</v>
      </c>
      <c r="H101" s="422"/>
      <c r="I101" s="422"/>
      <c r="J101" s="422"/>
      <c r="K101" s="422"/>
      <c r="L101" s="422"/>
      <c r="M101" s="422"/>
      <c r="N101" s="423"/>
      <c r="O101" s="430"/>
      <c r="P101" s="431"/>
      <c r="Q101" s="431"/>
      <c r="R101" s="431"/>
      <c r="S101" s="431"/>
      <c r="T101" s="431"/>
      <c r="U101" s="431"/>
      <c r="V101" s="431"/>
      <c r="W101" s="431"/>
      <c r="X101" s="431"/>
      <c r="Y101" s="432"/>
      <c r="Z101" s="385"/>
      <c r="AA101" s="386"/>
      <c r="AB101" s="387"/>
    </row>
    <row r="102" spans="1:28" ht="15.75" thickBot="1" x14ac:dyDescent="0.3">
      <c r="A102" s="409"/>
      <c r="B102" s="417"/>
      <c r="C102" s="410"/>
      <c r="D102" s="289"/>
      <c r="E102" s="290"/>
      <c r="F102" s="291"/>
      <c r="G102" s="424"/>
      <c r="H102" s="425"/>
      <c r="I102" s="425"/>
      <c r="J102" s="425"/>
      <c r="K102" s="425"/>
      <c r="L102" s="425"/>
      <c r="M102" s="425"/>
      <c r="N102" s="426"/>
      <c r="O102" s="433"/>
      <c r="P102" s="434"/>
      <c r="Q102" s="434"/>
      <c r="R102" s="434"/>
      <c r="S102" s="434"/>
      <c r="T102" s="434"/>
      <c r="U102" s="434"/>
      <c r="V102" s="434"/>
      <c r="W102" s="434"/>
      <c r="X102" s="434"/>
      <c r="Y102" s="435"/>
      <c r="Z102" s="436"/>
      <c r="AA102" s="437"/>
      <c r="AB102" s="438"/>
    </row>
    <row r="103" spans="1:28" ht="15.75" thickBot="1" x14ac:dyDescent="0.3">
      <c r="A103" s="391"/>
      <c r="B103" s="392"/>
      <c r="C103" s="393"/>
      <c r="D103" s="270"/>
      <c r="E103" s="277"/>
      <c r="F103" s="271"/>
      <c r="G103" s="270"/>
      <c r="H103" s="277"/>
      <c r="I103" s="277"/>
      <c r="J103" s="277"/>
      <c r="K103" s="277"/>
      <c r="L103" s="277"/>
      <c r="M103" s="277"/>
      <c r="N103" s="271"/>
      <c r="O103" s="270"/>
      <c r="P103" s="277"/>
      <c r="Q103" s="277"/>
      <c r="R103" s="277"/>
      <c r="S103" s="277"/>
      <c r="T103" s="277"/>
      <c r="U103" s="277"/>
      <c r="V103" s="277"/>
      <c r="W103" s="277"/>
      <c r="X103" s="277"/>
      <c r="Y103" s="271"/>
      <c r="Z103" s="270"/>
      <c r="AA103" s="277"/>
      <c r="AB103" s="271"/>
    </row>
    <row r="104" spans="1:28" ht="15.75" customHeight="1" thickBot="1" x14ac:dyDescent="0.3">
      <c r="A104" s="439">
        <v>2</v>
      </c>
      <c r="B104" s="440"/>
      <c r="C104" s="441"/>
      <c r="D104" s="144" t="s">
        <v>294</v>
      </c>
      <c r="E104" s="146"/>
      <c r="F104" s="146"/>
      <c r="G104" s="146"/>
      <c r="H104" s="146"/>
      <c r="I104" s="146"/>
      <c r="J104" s="146"/>
      <c r="K104" s="146"/>
      <c r="L104" s="146"/>
      <c r="M104" s="146"/>
      <c r="N104" s="145"/>
      <c r="O104" s="442" t="s">
        <v>219</v>
      </c>
      <c r="P104" s="443"/>
      <c r="Q104" s="443"/>
      <c r="R104" s="443"/>
      <c r="S104" s="443"/>
      <c r="T104" s="443"/>
      <c r="U104" s="443"/>
      <c r="V104" s="443"/>
      <c r="W104" s="443"/>
      <c r="X104" s="443"/>
      <c r="Y104" s="444"/>
      <c r="Z104" s="445" t="s">
        <v>220</v>
      </c>
      <c r="AA104" s="446"/>
      <c r="AB104" s="447"/>
    </row>
    <row r="105" spans="1:28" ht="15.75" customHeight="1" thickBot="1" x14ac:dyDescent="0.3">
      <c r="A105" s="439">
        <v>3</v>
      </c>
      <c r="B105" s="440"/>
      <c r="C105" s="441"/>
      <c r="D105" s="144" t="s">
        <v>295</v>
      </c>
      <c r="E105" s="146"/>
      <c r="F105" s="146"/>
      <c r="G105" s="146"/>
      <c r="H105" s="146"/>
      <c r="I105" s="146"/>
      <c r="J105" s="146"/>
      <c r="K105" s="146"/>
      <c r="L105" s="146"/>
      <c r="M105" s="146"/>
      <c r="N105" s="145"/>
      <c r="O105" s="442" t="s">
        <v>219</v>
      </c>
      <c r="P105" s="443"/>
      <c r="Q105" s="443"/>
      <c r="R105" s="443"/>
      <c r="S105" s="443"/>
      <c r="T105" s="443"/>
      <c r="U105" s="443"/>
      <c r="V105" s="443"/>
      <c r="W105" s="443"/>
      <c r="X105" s="443"/>
      <c r="Y105" s="444"/>
      <c r="Z105" s="445" t="s">
        <v>220</v>
      </c>
      <c r="AA105" s="446"/>
      <c r="AB105" s="447"/>
    </row>
    <row r="106" spans="1:28" ht="15.75" customHeight="1" thickBot="1" x14ac:dyDescent="0.3">
      <c r="A106" s="439">
        <v>4</v>
      </c>
      <c r="B106" s="440"/>
      <c r="C106" s="441"/>
      <c r="D106" s="144" t="s">
        <v>296</v>
      </c>
      <c r="E106" s="146"/>
      <c r="F106" s="146"/>
      <c r="G106" s="146"/>
      <c r="H106" s="146"/>
      <c r="I106" s="146"/>
      <c r="J106" s="146"/>
      <c r="K106" s="146"/>
      <c r="L106" s="146"/>
      <c r="M106" s="146"/>
      <c r="N106" s="145"/>
      <c r="O106" s="442" t="s">
        <v>219</v>
      </c>
      <c r="P106" s="443"/>
      <c r="Q106" s="443"/>
      <c r="R106" s="443"/>
      <c r="S106" s="443"/>
      <c r="T106" s="443"/>
      <c r="U106" s="443"/>
      <c r="V106" s="443"/>
      <c r="W106" s="443"/>
      <c r="X106" s="443"/>
      <c r="Y106" s="444"/>
      <c r="Z106" s="448" t="s">
        <v>297</v>
      </c>
      <c r="AA106" s="449"/>
      <c r="AB106" s="450"/>
    </row>
    <row r="107" spans="1:28" x14ac:dyDescent="0.25">
      <c r="A107" s="461" t="s">
        <v>298</v>
      </c>
      <c r="B107" s="462"/>
      <c r="C107" s="463"/>
      <c r="D107" s="470" t="s">
        <v>299</v>
      </c>
      <c r="E107" s="471"/>
      <c r="F107" s="471"/>
      <c r="G107" s="471"/>
      <c r="H107" s="472"/>
      <c r="I107" s="418" t="s">
        <v>300</v>
      </c>
      <c r="J107" s="419"/>
      <c r="K107" s="419"/>
      <c r="L107" s="419"/>
      <c r="M107" s="419"/>
      <c r="N107" s="419"/>
      <c r="O107" s="419"/>
      <c r="P107" s="419"/>
      <c r="Q107" s="419"/>
      <c r="R107" s="420"/>
      <c r="S107" s="334" t="s">
        <v>301</v>
      </c>
      <c r="T107" s="335"/>
      <c r="U107" s="335"/>
      <c r="V107" s="335"/>
      <c r="W107" s="335"/>
      <c r="X107" s="335"/>
      <c r="Y107" s="335"/>
      <c r="Z107" s="336"/>
      <c r="AA107" s="482" t="s">
        <v>302</v>
      </c>
      <c r="AB107" s="483"/>
    </row>
    <row r="108" spans="1:28" ht="15.75" thickBot="1" x14ac:dyDescent="0.3">
      <c r="A108" s="464"/>
      <c r="B108" s="465"/>
      <c r="C108" s="466"/>
      <c r="D108" s="473"/>
      <c r="E108" s="474"/>
      <c r="F108" s="474"/>
      <c r="G108" s="474"/>
      <c r="H108" s="475"/>
      <c r="I108" s="479"/>
      <c r="J108" s="480"/>
      <c r="K108" s="480"/>
      <c r="L108" s="480"/>
      <c r="M108" s="480"/>
      <c r="N108" s="480"/>
      <c r="O108" s="480"/>
      <c r="P108" s="480"/>
      <c r="Q108" s="480"/>
      <c r="R108" s="481"/>
      <c r="S108" s="289"/>
      <c r="T108" s="290"/>
      <c r="U108" s="290"/>
      <c r="V108" s="290"/>
      <c r="W108" s="290"/>
      <c r="X108" s="290"/>
      <c r="Y108" s="290"/>
      <c r="Z108" s="291"/>
      <c r="AA108" s="484"/>
      <c r="AB108" s="485"/>
    </row>
    <row r="109" spans="1:28" ht="15.75" thickBot="1" x14ac:dyDescent="0.3">
      <c r="A109" s="467"/>
      <c r="B109" s="468"/>
      <c r="C109" s="469"/>
      <c r="D109" s="476"/>
      <c r="E109" s="477"/>
      <c r="F109" s="477"/>
      <c r="G109" s="477"/>
      <c r="H109" s="478"/>
      <c r="I109" s="270"/>
      <c r="J109" s="277"/>
      <c r="K109" s="277"/>
      <c r="L109" s="277"/>
      <c r="M109" s="277"/>
      <c r="N109" s="277"/>
      <c r="O109" s="277"/>
      <c r="P109" s="277"/>
      <c r="Q109" s="277"/>
      <c r="R109" s="271"/>
      <c r="S109" s="270"/>
      <c r="T109" s="277"/>
      <c r="U109" s="277"/>
      <c r="V109" s="277"/>
      <c r="W109" s="277"/>
      <c r="X109" s="277"/>
      <c r="Y109" s="277"/>
      <c r="Z109" s="271"/>
      <c r="AA109" s="270"/>
      <c r="AB109" s="271"/>
    </row>
    <row r="110" spans="1:28" x14ac:dyDescent="0.25">
      <c r="A110" s="334" t="s">
        <v>303</v>
      </c>
      <c r="B110" s="335"/>
      <c r="C110" s="336"/>
      <c r="D110" s="452" t="s">
        <v>304</v>
      </c>
      <c r="E110" s="453"/>
      <c r="F110" s="453"/>
      <c r="G110" s="454"/>
      <c r="H110" s="334" t="s">
        <v>305</v>
      </c>
      <c r="I110" s="335"/>
      <c r="J110" s="335"/>
      <c r="K110" s="335"/>
      <c r="L110" s="336"/>
      <c r="M110" s="334" t="s">
        <v>306</v>
      </c>
      <c r="N110" s="335"/>
      <c r="O110" s="335"/>
      <c r="P110" s="335"/>
      <c r="Q110" s="335"/>
      <c r="R110" s="335"/>
      <c r="S110" s="336"/>
      <c r="T110" s="334" t="s">
        <v>97</v>
      </c>
      <c r="U110" s="335"/>
      <c r="V110" s="335"/>
      <c r="W110" s="335"/>
      <c r="X110" s="335"/>
      <c r="Y110" s="336"/>
      <c r="Z110" s="382" t="s">
        <v>102</v>
      </c>
      <c r="AA110" s="383"/>
      <c r="AB110" s="384"/>
    </row>
    <row r="111" spans="1:28" ht="15.75" thickBot="1" x14ac:dyDescent="0.3">
      <c r="A111" s="286"/>
      <c r="B111" s="451"/>
      <c r="C111" s="288"/>
      <c r="D111" s="455"/>
      <c r="E111" s="456"/>
      <c r="F111" s="456"/>
      <c r="G111" s="457"/>
      <c r="H111" s="289"/>
      <c r="I111" s="290"/>
      <c r="J111" s="290"/>
      <c r="K111" s="290"/>
      <c r="L111" s="291"/>
      <c r="M111" s="289"/>
      <c r="N111" s="290"/>
      <c r="O111" s="290"/>
      <c r="P111" s="290"/>
      <c r="Q111" s="290"/>
      <c r="R111" s="290"/>
      <c r="S111" s="291"/>
      <c r="T111" s="289"/>
      <c r="U111" s="290"/>
      <c r="V111" s="290"/>
      <c r="W111" s="290"/>
      <c r="X111" s="290"/>
      <c r="Y111" s="291"/>
      <c r="Z111" s="385"/>
      <c r="AA111" s="386"/>
      <c r="AB111" s="387"/>
    </row>
    <row r="112" spans="1:28" ht="15.75" thickBot="1" x14ac:dyDescent="0.3">
      <c r="A112" s="289"/>
      <c r="B112" s="290"/>
      <c r="C112" s="291"/>
      <c r="D112" s="458"/>
      <c r="E112" s="459"/>
      <c r="F112" s="459"/>
      <c r="G112" s="460"/>
      <c r="H112" s="267" t="s">
        <v>307</v>
      </c>
      <c r="I112" s="269"/>
      <c r="J112" s="267" t="s">
        <v>51</v>
      </c>
      <c r="K112" s="268"/>
      <c r="L112" s="269"/>
      <c r="M112" s="267" t="s">
        <v>307</v>
      </c>
      <c r="N112" s="268"/>
      <c r="O112" s="268"/>
      <c r="P112" s="268"/>
      <c r="Q112" s="269"/>
      <c r="R112" s="267" t="s">
        <v>51</v>
      </c>
      <c r="S112" s="269"/>
      <c r="T112" s="267" t="s">
        <v>307</v>
      </c>
      <c r="U112" s="268"/>
      <c r="V112" s="269"/>
      <c r="W112" s="267" t="s">
        <v>51</v>
      </c>
      <c r="X112" s="268"/>
      <c r="Y112" s="269"/>
      <c r="Z112" s="436"/>
      <c r="AA112" s="437"/>
      <c r="AB112" s="438"/>
    </row>
    <row r="113" spans="1:28" x14ac:dyDescent="0.25">
      <c r="A113" s="388">
        <v>1</v>
      </c>
      <c r="B113" s="389"/>
      <c r="C113" s="390"/>
      <c r="D113" s="334" t="s">
        <v>308</v>
      </c>
      <c r="E113" s="335"/>
      <c r="F113" s="335"/>
      <c r="G113" s="336"/>
      <c r="H113" s="278"/>
      <c r="I113" s="280"/>
      <c r="J113" s="278"/>
      <c r="K113" s="279"/>
      <c r="L113" s="280"/>
      <c r="M113" s="278"/>
      <c r="N113" s="279"/>
      <c r="O113" s="279"/>
      <c r="P113" s="279"/>
      <c r="Q113" s="280"/>
      <c r="R113" s="278"/>
      <c r="S113" s="280"/>
      <c r="T113" s="278"/>
      <c r="U113" s="279"/>
      <c r="V113" s="280"/>
      <c r="W113" s="278"/>
      <c r="X113" s="279"/>
      <c r="Y113" s="280"/>
      <c r="Z113" s="278"/>
      <c r="AA113" s="279"/>
      <c r="AB113" s="280"/>
    </row>
    <row r="114" spans="1:28" x14ac:dyDescent="0.25">
      <c r="A114" s="409"/>
      <c r="B114" s="417"/>
      <c r="C114" s="410"/>
      <c r="D114" s="286" t="s">
        <v>309</v>
      </c>
      <c r="E114" s="287"/>
      <c r="F114" s="287"/>
      <c r="G114" s="288"/>
      <c r="H114" s="331"/>
      <c r="I114" s="333"/>
      <c r="J114" s="331"/>
      <c r="K114" s="332"/>
      <c r="L114" s="333"/>
      <c r="M114" s="331"/>
      <c r="N114" s="332"/>
      <c r="O114" s="332"/>
      <c r="P114" s="332"/>
      <c r="Q114" s="333"/>
      <c r="R114" s="331"/>
      <c r="S114" s="333"/>
      <c r="T114" s="331"/>
      <c r="U114" s="332"/>
      <c r="V114" s="333"/>
      <c r="W114" s="331"/>
      <c r="X114" s="332"/>
      <c r="Y114" s="333"/>
      <c r="Z114" s="331"/>
      <c r="AA114" s="332"/>
      <c r="AB114" s="333"/>
    </row>
    <row r="115" spans="1:28" x14ac:dyDescent="0.25">
      <c r="A115" s="409"/>
      <c r="B115" s="417"/>
      <c r="C115" s="410"/>
      <c r="D115" s="344" t="s">
        <v>310</v>
      </c>
      <c r="E115" s="345"/>
      <c r="F115" s="345"/>
      <c r="G115" s="346"/>
      <c r="H115" s="331"/>
      <c r="I115" s="333"/>
      <c r="J115" s="331"/>
      <c r="K115" s="332"/>
      <c r="L115" s="333"/>
      <c r="M115" s="331"/>
      <c r="N115" s="332"/>
      <c r="O115" s="332"/>
      <c r="P115" s="332"/>
      <c r="Q115" s="333"/>
      <c r="R115" s="331"/>
      <c r="S115" s="333"/>
      <c r="T115" s="331"/>
      <c r="U115" s="332"/>
      <c r="V115" s="333"/>
      <c r="W115" s="331"/>
      <c r="X115" s="332"/>
      <c r="Y115" s="333"/>
      <c r="Z115" s="331"/>
      <c r="AA115" s="332"/>
      <c r="AB115" s="333"/>
    </row>
    <row r="116" spans="1:28" x14ac:dyDescent="0.25">
      <c r="A116" s="409"/>
      <c r="B116" s="417"/>
      <c r="C116" s="410"/>
      <c r="D116" s="344" t="s">
        <v>311</v>
      </c>
      <c r="E116" s="345"/>
      <c r="F116" s="345"/>
      <c r="G116" s="346"/>
      <c r="H116" s="331"/>
      <c r="I116" s="333"/>
      <c r="J116" s="331"/>
      <c r="K116" s="332"/>
      <c r="L116" s="333"/>
      <c r="M116" s="331"/>
      <c r="N116" s="332"/>
      <c r="O116" s="332"/>
      <c r="P116" s="332"/>
      <c r="Q116" s="333"/>
      <c r="R116" s="331"/>
      <c r="S116" s="333"/>
      <c r="T116" s="331"/>
      <c r="U116" s="332"/>
      <c r="V116" s="333"/>
      <c r="W116" s="331"/>
      <c r="X116" s="332"/>
      <c r="Y116" s="333"/>
      <c r="Z116" s="331"/>
      <c r="AA116" s="332"/>
      <c r="AB116" s="333"/>
    </row>
    <row r="117" spans="1:28" ht="15.75" thickBot="1" x14ac:dyDescent="0.3">
      <c r="A117" s="391"/>
      <c r="B117" s="392"/>
      <c r="C117" s="393"/>
      <c r="D117" s="264" t="s">
        <v>312</v>
      </c>
      <c r="E117" s="265"/>
      <c r="F117" s="265"/>
      <c r="G117" s="266"/>
      <c r="H117" s="281"/>
      <c r="I117" s="283"/>
      <c r="J117" s="281"/>
      <c r="K117" s="282"/>
      <c r="L117" s="283"/>
      <c r="M117" s="281"/>
      <c r="N117" s="282"/>
      <c r="O117" s="282"/>
      <c r="P117" s="282"/>
      <c r="Q117" s="283"/>
      <c r="R117" s="281"/>
      <c r="S117" s="283"/>
      <c r="T117" s="281"/>
      <c r="U117" s="282"/>
      <c r="V117" s="283"/>
      <c r="W117" s="281"/>
      <c r="X117" s="282"/>
      <c r="Y117" s="283"/>
      <c r="Z117" s="281"/>
      <c r="AA117" s="282"/>
      <c r="AB117" s="283"/>
    </row>
    <row r="118" spans="1:28" ht="15.75" thickBot="1" x14ac:dyDescent="0.3">
      <c r="A118" s="403">
        <v>2</v>
      </c>
      <c r="B118" s="486"/>
      <c r="C118" s="404"/>
      <c r="D118" s="267" t="s">
        <v>313</v>
      </c>
      <c r="E118" s="268"/>
      <c r="F118" s="268"/>
      <c r="G118" s="269"/>
      <c r="H118" s="270"/>
      <c r="I118" s="277"/>
      <c r="J118" s="277"/>
      <c r="K118" s="277"/>
      <c r="L118" s="271"/>
      <c r="M118" s="270"/>
      <c r="N118" s="277"/>
      <c r="O118" s="277"/>
      <c r="P118" s="277"/>
      <c r="Q118" s="277"/>
      <c r="R118" s="277"/>
      <c r="S118" s="271"/>
      <c r="T118" s="270"/>
      <c r="U118" s="277"/>
      <c r="V118" s="277"/>
      <c r="W118" s="277"/>
      <c r="X118" s="277"/>
      <c r="Y118" s="271"/>
      <c r="Z118" s="270"/>
      <c r="AA118" s="277"/>
      <c r="AB118" s="271"/>
    </row>
    <row r="119" spans="1:28" ht="35.25" customHeight="1" thickBot="1" x14ac:dyDescent="0.3">
      <c r="A119" s="403">
        <v>3</v>
      </c>
      <c r="B119" s="486"/>
      <c r="C119" s="404"/>
      <c r="D119" s="267" t="s">
        <v>314</v>
      </c>
      <c r="E119" s="268"/>
      <c r="F119" s="268"/>
      <c r="G119" s="269"/>
      <c r="H119" s="270"/>
      <c r="I119" s="277"/>
      <c r="J119" s="277"/>
      <c r="K119" s="277"/>
      <c r="L119" s="271"/>
      <c r="M119" s="270"/>
      <c r="N119" s="277"/>
      <c r="O119" s="277"/>
      <c r="P119" s="277"/>
      <c r="Q119" s="277"/>
      <c r="R119" s="277"/>
      <c r="S119" s="271"/>
      <c r="T119" s="270"/>
      <c r="U119" s="277"/>
      <c r="V119" s="277"/>
      <c r="W119" s="277"/>
      <c r="X119" s="277"/>
      <c r="Y119" s="271"/>
      <c r="Z119" s="270"/>
      <c r="AA119" s="277"/>
      <c r="AB119" s="271"/>
    </row>
    <row r="120" spans="1:28" ht="24" customHeight="1" thickBot="1" x14ac:dyDescent="0.3">
      <c r="A120" s="267" t="s">
        <v>121</v>
      </c>
      <c r="B120" s="268"/>
      <c r="C120" s="268"/>
      <c r="D120" s="268"/>
      <c r="E120" s="268"/>
      <c r="F120" s="268"/>
      <c r="G120" s="268"/>
      <c r="H120" s="268"/>
      <c r="I120" s="268"/>
      <c r="J120" s="268"/>
      <c r="K120" s="268"/>
      <c r="L120" s="268"/>
      <c r="M120" s="268"/>
      <c r="N120" s="268"/>
      <c r="O120" s="268"/>
      <c r="P120" s="268"/>
      <c r="Q120" s="268"/>
      <c r="R120" s="268"/>
      <c r="S120" s="268"/>
      <c r="T120" s="268"/>
      <c r="U120" s="268"/>
      <c r="V120" s="268"/>
      <c r="W120" s="268"/>
      <c r="X120" s="268"/>
      <c r="Y120" s="268"/>
      <c r="Z120" s="268"/>
      <c r="AA120" s="268"/>
      <c r="AB120" s="269"/>
    </row>
    <row r="121" spans="1:28" ht="15.75" thickBot="1" x14ac:dyDescent="0.3">
      <c r="A121" s="487" t="s">
        <v>315</v>
      </c>
      <c r="B121" s="488"/>
      <c r="C121" s="489" t="s">
        <v>316</v>
      </c>
      <c r="D121" s="490"/>
      <c r="E121" s="490"/>
      <c r="F121" s="490"/>
      <c r="G121" s="490"/>
      <c r="H121" s="490"/>
      <c r="I121" s="490"/>
      <c r="J121" s="490"/>
      <c r="K121" s="490"/>
      <c r="L121" s="490"/>
      <c r="M121" s="490"/>
      <c r="N121" s="490"/>
      <c r="O121" s="490"/>
      <c r="P121" s="490"/>
      <c r="Q121" s="490"/>
      <c r="R121" s="490"/>
      <c r="S121" s="490"/>
      <c r="T121" s="490"/>
      <c r="U121" s="490"/>
      <c r="V121" s="490"/>
      <c r="W121" s="490"/>
      <c r="X121" s="490"/>
      <c r="Y121" s="490"/>
      <c r="Z121" s="490"/>
      <c r="AA121" s="490"/>
      <c r="AB121" s="491"/>
    </row>
    <row r="122" spans="1:28" ht="15.75" thickBot="1" x14ac:dyDescent="0.3">
      <c r="A122" s="403">
        <v>1</v>
      </c>
      <c r="B122" s="404"/>
      <c r="C122" s="267" t="s">
        <v>317</v>
      </c>
      <c r="D122" s="268"/>
      <c r="E122" s="268"/>
      <c r="F122" s="268"/>
      <c r="G122" s="268"/>
      <c r="H122" s="268"/>
      <c r="I122" s="268"/>
      <c r="J122" s="268"/>
      <c r="K122" s="268"/>
      <c r="L122" s="268"/>
      <c r="M122" s="268"/>
      <c r="N122" s="268"/>
      <c r="O122" s="268"/>
      <c r="P122" s="268"/>
      <c r="Q122" s="268"/>
      <c r="R122" s="268"/>
      <c r="S122" s="268"/>
      <c r="T122" s="268"/>
      <c r="U122" s="268"/>
      <c r="V122" s="268"/>
      <c r="W122" s="269"/>
      <c r="X122" s="270"/>
      <c r="Y122" s="277"/>
      <c r="Z122" s="277"/>
      <c r="AA122" s="277"/>
      <c r="AB122" s="271"/>
    </row>
    <row r="123" spans="1:28" ht="15.75" thickBot="1" x14ac:dyDescent="0.3">
      <c r="A123" s="403">
        <v>2</v>
      </c>
      <c r="B123" s="404"/>
      <c r="C123" s="267" t="s">
        <v>318</v>
      </c>
      <c r="D123" s="268"/>
      <c r="E123" s="268"/>
      <c r="F123" s="268"/>
      <c r="G123" s="268"/>
      <c r="H123" s="268"/>
      <c r="I123" s="268"/>
      <c r="J123" s="268"/>
      <c r="K123" s="268"/>
      <c r="L123" s="268"/>
      <c r="M123" s="268"/>
      <c r="N123" s="268"/>
      <c r="O123" s="268"/>
      <c r="P123" s="268"/>
      <c r="Q123" s="268"/>
      <c r="R123" s="268"/>
      <c r="S123" s="268"/>
      <c r="T123" s="268"/>
      <c r="U123" s="268"/>
      <c r="V123" s="268"/>
      <c r="W123" s="269"/>
      <c r="X123" s="270"/>
      <c r="Y123" s="277"/>
      <c r="Z123" s="277"/>
      <c r="AA123" s="277"/>
      <c r="AB123" s="271"/>
    </row>
    <row r="124" spans="1:28" x14ac:dyDescent="0.25">
      <c r="A124" s="341" t="s">
        <v>319</v>
      </c>
      <c r="B124" s="343"/>
      <c r="C124" s="418" t="s">
        <v>15</v>
      </c>
      <c r="D124" s="419"/>
      <c r="E124" s="420"/>
      <c r="F124" s="334" t="s">
        <v>320</v>
      </c>
      <c r="G124" s="335"/>
      <c r="H124" s="335"/>
      <c r="I124" s="335"/>
      <c r="J124" s="336"/>
      <c r="K124" s="452" t="s">
        <v>321</v>
      </c>
      <c r="L124" s="453"/>
      <c r="M124" s="453"/>
      <c r="N124" s="453"/>
      <c r="O124" s="453"/>
      <c r="P124" s="453"/>
      <c r="Q124" s="453"/>
      <c r="R124" s="453"/>
      <c r="S124" s="453"/>
      <c r="T124" s="453"/>
      <c r="U124" s="454"/>
      <c r="V124" s="492" t="s">
        <v>102</v>
      </c>
      <c r="W124" s="493"/>
      <c r="X124" s="493"/>
      <c r="Y124" s="493"/>
      <c r="Z124" s="493"/>
      <c r="AA124" s="493"/>
      <c r="AB124" s="494"/>
    </row>
    <row r="125" spans="1:28" ht="15.75" thickBot="1" x14ac:dyDescent="0.3">
      <c r="A125" s="344"/>
      <c r="B125" s="346"/>
      <c r="C125" s="421"/>
      <c r="D125" s="422"/>
      <c r="E125" s="423"/>
      <c r="F125" s="286"/>
      <c r="G125" s="287"/>
      <c r="H125" s="287"/>
      <c r="I125" s="287"/>
      <c r="J125" s="288"/>
      <c r="K125" s="458"/>
      <c r="L125" s="459"/>
      <c r="M125" s="459"/>
      <c r="N125" s="459"/>
      <c r="O125" s="459"/>
      <c r="P125" s="459"/>
      <c r="Q125" s="459"/>
      <c r="R125" s="459"/>
      <c r="S125" s="459"/>
      <c r="T125" s="459"/>
      <c r="U125" s="460"/>
      <c r="V125" s="495"/>
      <c r="W125" s="496"/>
      <c r="X125" s="496"/>
      <c r="Y125" s="496"/>
      <c r="Z125" s="496"/>
      <c r="AA125" s="496"/>
      <c r="AB125" s="497"/>
    </row>
    <row r="126" spans="1:28" ht="15.75" thickBot="1" x14ac:dyDescent="0.3">
      <c r="A126" s="264"/>
      <c r="B126" s="266"/>
      <c r="C126" s="479"/>
      <c r="D126" s="480"/>
      <c r="E126" s="481"/>
      <c r="F126" s="289"/>
      <c r="G126" s="290"/>
      <c r="H126" s="290"/>
      <c r="I126" s="290"/>
      <c r="J126" s="291"/>
      <c r="K126" s="403" t="s">
        <v>322</v>
      </c>
      <c r="L126" s="486"/>
      <c r="M126" s="486"/>
      <c r="N126" s="486"/>
      <c r="O126" s="404"/>
      <c r="P126" s="501" t="s">
        <v>323</v>
      </c>
      <c r="Q126" s="502"/>
      <c r="R126" s="502"/>
      <c r="S126" s="502"/>
      <c r="T126" s="502"/>
      <c r="U126" s="503"/>
      <c r="V126" s="498"/>
      <c r="W126" s="499"/>
      <c r="X126" s="499"/>
      <c r="Y126" s="499"/>
      <c r="Z126" s="499"/>
      <c r="AA126" s="499"/>
      <c r="AB126" s="500"/>
    </row>
    <row r="127" spans="1:28" ht="15.75" thickBot="1" x14ac:dyDescent="0.3">
      <c r="A127" s="403" t="s">
        <v>161</v>
      </c>
      <c r="B127" s="404"/>
      <c r="C127" s="270"/>
      <c r="D127" s="277"/>
      <c r="E127" s="271"/>
      <c r="F127" s="270"/>
      <c r="G127" s="277"/>
      <c r="H127" s="277"/>
      <c r="I127" s="277"/>
      <c r="J127" s="271"/>
      <c r="K127" s="270"/>
      <c r="L127" s="277"/>
      <c r="M127" s="277"/>
      <c r="N127" s="277"/>
      <c r="O127" s="271"/>
      <c r="P127" s="270"/>
      <c r="Q127" s="277"/>
      <c r="R127" s="277"/>
      <c r="S127" s="277"/>
      <c r="T127" s="277"/>
      <c r="U127" s="271"/>
      <c r="V127" s="270"/>
      <c r="W127" s="277"/>
      <c r="X127" s="277"/>
      <c r="Y127" s="277"/>
      <c r="Z127" s="277"/>
      <c r="AA127" s="277"/>
      <c r="AB127" s="271"/>
    </row>
    <row r="128" spans="1:28" ht="15.75" thickBot="1" x14ac:dyDescent="0.3">
      <c r="A128" s="403" t="s">
        <v>162</v>
      </c>
      <c r="B128" s="404"/>
      <c r="C128" s="270"/>
      <c r="D128" s="277"/>
      <c r="E128" s="271"/>
      <c r="F128" s="270"/>
      <c r="G128" s="277"/>
      <c r="H128" s="277"/>
      <c r="I128" s="277"/>
      <c r="J128" s="271"/>
      <c r="K128" s="270"/>
      <c r="L128" s="277"/>
      <c r="M128" s="277"/>
      <c r="N128" s="277"/>
      <c r="O128" s="271"/>
      <c r="P128" s="270"/>
      <c r="Q128" s="277"/>
      <c r="R128" s="277"/>
      <c r="S128" s="277"/>
      <c r="T128" s="277"/>
      <c r="U128" s="271"/>
      <c r="V128" s="270"/>
      <c r="W128" s="277"/>
      <c r="X128" s="277"/>
      <c r="Y128" s="277"/>
      <c r="Z128" s="277"/>
      <c r="AA128" s="277"/>
      <c r="AB128" s="271"/>
    </row>
    <row r="129" spans="1:28" ht="15.75" thickBot="1" x14ac:dyDescent="0.3">
      <c r="A129" s="267" t="s">
        <v>159</v>
      </c>
      <c r="B129" s="269"/>
      <c r="C129" s="270"/>
      <c r="D129" s="277"/>
      <c r="E129" s="271"/>
      <c r="F129" s="270"/>
      <c r="G129" s="277"/>
      <c r="H129" s="277"/>
      <c r="I129" s="277"/>
      <c r="J129" s="271"/>
      <c r="K129" s="270"/>
      <c r="L129" s="277"/>
      <c r="M129" s="277"/>
      <c r="N129" s="277"/>
      <c r="O129" s="271"/>
      <c r="P129" s="270"/>
      <c r="Q129" s="277"/>
      <c r="R129" s="277"/>
      <c r="S129" s="277"/>
      <c r="T129" s="277"/>
      <c r="U129" s="271"/>
      <c r="V129" s="270"/>
      <c r="W129" s="277"/>
      <c r="X129" s="277"/>
      <c r="Y129" s="277"/>
      <c r="Z129" s="277"/>
      <c r="AA129" s="277"/>
      <c r="AB129" s="271"/>
    </row>
    <row r="130" spans="1:28" ht="15.75" thickBot="1" x14ac:dyDescent="0.3">
      <c r="A130" s="267" t="s">
        <v>160</v>
      </c>
      <c r="B130" s="269"/>
      <c r="C130" s="270"/>
      <c r="D130" s="277"/>
      <c r="E130" s="271"/>
      <c r="F130" s="270"/>
      <c r="G130" s="277"/>
      <c r="H130" s="277"/>
      <c r="I130" s="277"/>
      <c r="J130" s="271"/>
      <c r="K130" s="270"/>
      <c r="L130" s="277"/>
      <c r="M130" s="277"/>
      <c r="N130" s="277"/>
      <c r="O130" s="271"/>
      <c r="P130" s="270"/>
      <c r="Q130" s="277"/>
      <c r="R130" s="277"/>
      <c r="S130" s="277"/>
      <c r="T130" s="277"/>
      <c r="U130" s="271"/>
      <c r="V130" s="270"/>
      <c r="W130" s="277"/>
      <c r="X130" s="277"/>
      <c r="Y130" s="277"/>
      <c r="Z130" s="277"/>
      <c r="AA130" s="277"/>
      <c r="AB130" s="271"/>
    </row>
    <row r="131" spans="1:28" ht="15.75" thickBot="1" x14ac:dyDescent="0.3">
      <c r="A131" s="48" t="s">
        <v>315</v>
      </c>
      <c r="B131" s="518" t="s">
        <v>324</v>
      </c>
      <c r="C131" s="519"/>
      <c r="D131" s="519"/>
      <c r="E131" s="519"/>
      <c r="F131" s="519"/>
      <c r="G131" s="519"/>
      <c r="H131" s="519"/>
      <c r="I131" s="519"/>
      <c r="J131" s="519"/>
      <c r="K131" s="519"/>
      <c r="L131" s="519"/>
      <c r="M131" s="519"/>
      <c r="N131" s="519"/>
      <c r="O131" s="519"/>
      <c r="P131" s="519"/>
      <c r="Q131" s="519"/>
      <c r="R131" s="519"/>
      <c r="S131" s="519"/>
      <c r="T131" s="519"/>
      <c r="U131" s="519"/>
      <c r="V131" s="519"/>
      <c r="W131" s="519"/>
      <c r="X131" s="519"/>
      <c r="Y131" s="519"/>
      <c r="Z131" s="519"/>
      <c r="AA131" s="519"/>
      <c r="AB131" s="520"/>
    </row>
    <row r="132" spans="1:28" ht="15.75" thickBot="1" x14ac:dyDescent="0.3">
      <c r="A132" s="40">
        <v>1</v>
      </c>
      <c r="B132" s="352" t="s">
        <v>325</v>
      </c>
      <c r="C132" s="353"/>
      <c r="D132" s="353"/>
      <c r="E132" s="353"/>
      <c r="F132" s="353"/>
      <c r="G132" s="353"/>
      <c r="H132" s="353"/>
      <c r="I132" s="353"/>
      <c r="J132" s="353"/>
      <c r="K132" s="353"/>
      <c r="L132" s="353"/>
      <c r="M132" s="353"/>
      <c r="N132" s="353"/>
      <c r="O132" s="353"/>
      <c r="P132" s="353"/>
      <c r="Q132" s="353"/>
      <c r="R132" s="353"/>
      <c r="S132" s="353"/>
      <c r="T132" s="353"/>
      <c r="U132" s="354"/>
      <c r="V132" s="352"/>
      <c r="W132" s="353"/>
      <c r="X132" s="353"/>
      <c r="Y132" s="353"/>
      <c r="Z132" s="353"/>
      <c r="AA132" s="353"/>
      <c r="AB132" s="354"/>
    </row>
    <row r="133" spans="1:28" ht="15.75" thickBot="1" x14ac:dyDescent="0.3">
      <c r="A133" s="40">
        <v>2</v>
      </c>
      <c r="B133" s="352" t="s">
        <v>318</v>
      </c>
      <c r="C133" s="353"/>
      <c r="D133" s="353"/>
      <c r="E133" s="353"/>
      <c r="F133" s="353"/>
      <c r="G133" s="353"/>
      <c r="H133" s="353"/>
      <c r="I133" s="353"/>
      <c r="J133" s="353"/>
      <c r="K133" s="353"/>
      <c r="L133" s="353"/>
      <c r="M133" s="353"/>
      <c r="N133" s="353"/>
      <c r="O133" s="353"/>
      <c r="P133" s="353"/>
      <c r="Q133" s="353"/>
      <c r="R133" s="353"/>
      <c r="S133" s="353"/>
      <c r="T133" s="353"/>
      <c r="U133" s="354"/>
      <c r="V133" s="352"/>
      <c r="W133" s="353"/>
      <c r="X133" s="353"/>
      <c r="Y133" s="353"/>
      <c r="Z133" s="353"/>
      <c r="AA133" s="353"/>
      <c r="AB133" s="354"/>
    </row>
    <row r="134" spans="1:28" ht="15.75" thickBot="1" x14ac:dyDescent="0.3">
      <c r="A134" s="49" t="s">
        <v>319</v>
      </c>
      <c r="B134" s="355" t="s">
        <v>15</v>
      </c>
      <c r="C134" s="356"/>
      <c r="D134" s="357"/>
      <c r="E134" s="352" t="s">
        <v>320</v>
      </c>
      <c r="F134" s="353"/>
      <c r="G134" s="353"/>
      <c r="H134" s="353"/>
      <c r="I134" s="353"/>
      <c r="J134" s="354"/>
      <c r="K134" s="521" t="s">
        <v>321</v>
      </c>
      <c r="L134" s="522"/>
      <c r="M134" s="522"/>
      <c r="N134" s="522"/>
      <c r="O134" s="522"/>
      <c r="P134" s="522"/>
      <c r="Q134" s="522"/>
      <c r="R134" s="522"/>
      <c r="S134" s="522"/>
      <c r="T134" s="522"/>
      <c r="U134" s="523"/>
      <c r="V134" s="524" t="s">
        <v>102</v>
      </c>
      <c r="W134" s="525"/>
      <c r="X134" s="525"/>
      <c r="Y134" s="525"/>
      <c r="Z134" s="525"/>
      <c r="AA134" s="525"/>
      <c r="AB134" s="526"/>
    </row>
    <row r="135" spans="1:28" x14ac:dyDescent="0.25">
      <c r="A135" s="504"/>
      <c r="B135" s="341"/>
      <c r="C135" s="342"/>
      <c r="D135" s="343"/>
      <c r="E135" s="341"/>
      <c r="F135" s="342"/>
      <c r="G135" s="342"/>
      <c r="H135" s="342"/>
      <c r="I135" s="342"/>
      <c r="J135" s="343"/>
      <c r="K135" s="506" t="s">
        <v>322</v>
      </c>
      <c r="L135" s="507"/>
      <c r="M135" s="507"/>
      <c r="N135" s="507"/>
      <c r="O135" s="508"/>
      <c r="P135" s="512" t="s">
        <v>323</v>
      </c>
      <c r="Q135" s="513"/>
      <c r="R135" s="513"/>
      <c r="S135" s="513"/>
      <c r="T135" s="513"/>
      <c r="U135" s="514"/>
      <c r="V135" s="512"/>
      <c r="W135" s="513"/>
      <c r="X135" s="513"/>
      <c r="Y135" s="513"/>
      <c r="Z135" s="513"/>
      <c r="AA135" s="513"/>
      <c r="AB135" s="514"/>
    </row>
    <row r="136" spans="1:28" ht="15.75" thickBot="1" x14ac:dyDescent="0.3">
      <c r="A136" s="505"/>
      <c r="B136" s="264"/>
      <c r="C136" s="265"/>
      <c r="D136" s="266"/>
      <c r="E136" s="264"/>
      <c r="F136" s="265"/>
      <c r="G136" s="265"/>
      <c r="H136" s="265"/>
      <c r="I136" s="265"/>
      <c r="J136" s="266"/>
      <c r="K136" s="509"/>
      <c r="L136" s="510"/>
      <c r="M136" s="510"/>
      <c r="N136" s="510"/>
      <c r="O136" s="511"/>
      <c r="P136" s="515"/>
      <c r="Q136" s="516"/>
      <c r="R136" s="516"/>
      <c r="S136" s="516"/>
      <c r="T136" s="516"/>
      <c r="U136" s="517"/>
      <c r="V136" s="515"/>
      <c r="W136" s="516"/>
      <c r="X136" s="516"/>
      <c r="Y136" s="516"/>
      <c r="Z136" s="516"/>
      <c r="AA136" s="516"/>
      <c r="AB136" s="517"/>
    </row>
    <row r="137" spans="1:28" ht="15.75" thickBot="1" x14ac:dyDescent="0.3">
      <c r="A137" s="50" t="s">
        <v>161</v>
      </c>
      <c r="B137" s="352"/>
      <c r="C137" s="353"/>
      <c r="D137" s="354"/>
      <c r="E137" s="352"/>
      <c r="F137" s="353"/>
      <c r="G137" s="353"/>
      <c r="H137" s="353"/>
      <c r="I137" s="353"/>
      <c r="J137" s="354"/>
      <c r="K137" s="352"/>
      <c r="L137" s="353"/>
      <c r="M137" s="353"/>
      <c r="N137" s="353"/>
      <c r="O137" s="354"/>
      <c r="P137" s="352"/>
      <c r="Q137" s="353"/>
      <c r="R137" s="353"/>
      <c r="S137" s="353"/>
      <c r="T137" s="353"/>
      <c r="U137" s="354"/>
      <c r="V137" s="352"/>
      <c r="W137" s="353"/>
      <c r="X137" s="353"/>
      <c r="Y137" s="353"/>
      <c r="Z137" s="353"/>
      <c r="AA137" s="353"/>
      <c r="AB137" s="354"/>
    </row>
    <row r="138" spans="1:28" ht="15.75" thickBot="1" x14ac:dyDescent="0.3">
      <c r="A138" s="50" t="s">
        <v>162</v>
      </c>
      <c r="B138" s="352"/>
      <c r="C138" s="353"/>
      <c r="D138" s="354"/>
      <c r="E138" s="352"/>
      <c r="F138" s="353"/>
      <c r="G138" s="353"/>
      <c r="H138" s="353"/>
      <c r="I138" s="353"/>
      <c r="J138" s="354"/>
      <c r="K138" s="352"/>
      <c r="L138" s="353"/>
      <c r="M138" s="353"/>
      <c r="N138" s="353"/>
      <c r="O138" s="354"/>
      <c r="P138" s="352"/>
      <c r="Q138" s="353"/>
      <c r="R138" s="353"/>
      <c r="S138" s="353"/>
      <c r="T138" s="353"/>
      <c r="U138" s="354"/>
      <c r="V138" s="352"/>
      <c r="W138" s="353"/>
      <c r="X138" s="353"/>
      <c r="Y138" s="353"/>
      <c r="Z138" s="353"/>
      <c r="AA138" s="353"/>
      <c r="AB138" s="354"/>
    </row>
    <row r="139" spans="1:28" ht="15.75" thickBot="1" x14ac:dyDescent="0.3">
      <c r="A139" s="50" t="s">
        <v>159</v>
      </c>
      <c r="B139" s="352"/>
      <c r="C139" s="353"/>
      <c r="D139" s="354"/>
      <c r="E139" s="352"/>
      <c r="F139" s="353"/>
      <c r="G139" s="353"/>
      <c r="H139" s="353"/>
      <c r="I139" s="353"/>
      <c r="J139" s="354"/>
      <c r="K139" s="352"/>
      <c r="L139" s="353"/>
      <c r="M139" s="353"/>
      <c r="N139" s="353"/>
      <c r="O139" s="354"/>
      <c r="P139" s="352"/>
      <c r="Q139" s="353"/>
      <c r="R139" s="353"/>
      <c r="S139" s="353"/>
      <c r="T139" s="353"/>
      <c r="U139" s="354"/>
      <c r="V139" s="352"/>
      <c r="W139" s="353"/>
      <c r="X139" s="353"/>
      <c r="Y139" s="353"/>
      <c r="Z139" s="353"/>
      <c r="AA139" s="353"/>
      <c r="AB139" s="354"/>
    </row>
    <row r="140" spans="1:28" ht="15.75" thickBot="1" x14ac:dyDescent="0.3">
      <c r="A140" s="50" t="s">
        <v>160</v>
      </c>
      <c r="B140" s="352"/>
      <c r="C140" s="353"/>
      <c r="D140" s="354"/>
      <c r="E140" s="352"/>
      <c r="F140" s="353"/>
      <c r="G140" s="353"/>
      <c r="H140" s="353"/>
      <c r="I140" s="353"/>
      <c r="J140" s="354"/>
      <c r="K140" s="352"/>
      <c r="L140" s="353"/>
      <c r="M140" s="353"/>
      <c r="N140" s="353"/>
      <c r="O140" s="354"/>
      <c r="P140" s="352"/>
      <c r="Q140" s="353"/>
      <c r="R140" s="353"/>
      <c r="S140" s="353"/>
      <c r="T140" s="353"/>
      <c r="U140" s="354"/>
      <c r="V140" s="352"/>
      <c r="W140" s="353"/>
      <c r="X140" s="353"/>
      <c r="Y140" s="353"/>
      <c r="Z140" s="353"/>
      <c r="AA140" s="353"/>
      <c r="AB140" s="354"/>
    </row>
    <row r="141" spans="1:28" ht="15.75" thickBot="1" x14ac:dyDescent="0.3">
      <c r="A141" s="49">
        <v>3</v>
      </c>
      <c r="B141" s="352" t="s">
        <v>326</v>
      </c>
      <c r="C141" s="353"/>
      <c r="D141" s="353"/>
      <c r="E141" s="353"/>
      <c r="F141" s="353"/>
      <c r="G141" s="353"/>
      <c r="H141" s="353"/>
      <c r="I141" s="353"/>
      <c r="J141" s="353"/>
      <c r="K141" s="353"/>
      <c r="L141" s="353"/>
      <c r="M141" s="354"/>
      <c r="N141" s="527" t="s">
        <v>219</v>
      </c>
      <c r="O141" s="528"/>
      <c r="P141" s="528"/>
      <c r="Q141" s="528"/>
      <c r="R141" s="528"/>
      <c r="S141" s="528"/>
      <c r="T141" s="528"/>
      <c r="U141" s="529"/>
      <c r="V141" s="530" t="s">
        <v>220</v>
      </c>
      <c r="W141" s="531"/>
      <c r="X141" s="531"/>
      <c r="Y141" s="531"/>
      <c r="Z141" s="531"/>
      <c r="AA141" s="531"/>
      <c r="AB141" s="532"/>
    </row>
    <row r="142" spans="1:28" x14ac:dyDescent="0.25">
      <c r="A142" s="504" t="s">
        <v>327</v>
      </c>
      <c r="B142" s="534" t="s">
        <v>328</v>
      </c>
      <c r="C142" s="535"/>
      <c r="D142" s="535"/>
      <c r="E142" s="535"/>
      <c r="F142" s="535"/>
      <c r="G142" s="535"/>
      <c r="H142" s="535"/>
      <c r="I142" s="535"/>
      <c r="J142" s="535"/>
      <c r="K142" s="536"/>
      <c r="L142" s="341"/>
      <c r="M142" s="343"/>
      <c r="N142" s="341" t="s">
        <v>330</v>
      </c>
      <c r="O142" s="342"/>
      <c r="P142" s="342"/>
      <c r="Q142" s="342"/>
      <c r="R142" s="342"/>
      <c r="S142" s="342"/>
      <c r="T142" s="342"/>
      <c r="U142" s="342"/>
      <c r="V142" s="342"/>
      <c r="W142" s="342"/>
      <c r="X142" s="342"/>
      <c r="Y142" s="342"/>
      <c r="Z142" s="342"/>
      <c r="AA142" s="342"/>
      <c r="AB142" s="343"/>
    </row>
    <row r="143" spans="1:28" x14ac:dyDescent="0.25">
      <c r="A143" s="533"/>
      <c r="B143" s="537"/>
      <c r="C143" s="538"/>
      <c r="D143" s="538"/>
      <c r="E143" s="538"/>
      <c r="F143" s="538"/>
      <c r="G143" s="538"/>
      <c r="H143" s="538"/>
      <c r="I143" s="538"/>
      <c r="J143" s="538"/>
      <c r="K143" s="539"/>
      <c r="L143" s="344"/>
      <c r="M143" s="346"/>
      <c r="N143" s="344"/>
      <c r="O143" s="345"/>
      <c r="P143" s="345"/>
      <c r="Q143" s="345"/>
      <c r="R143" s="345"/>
      <c r="S143" s="345"/>
      <c r="T143" s="345"/>
      <c r="U143" s="345"/>
      <c r="V143" s="345"/>
      <c r="W143" s="345"/>
      <c r="X143" s="345"/>
      <c r="Y143" s="345"/>
      <c r="Z143" s="345"/>
      <c r="AA143" s="345"/>
      <c r="AB143" s="346"/>
    </row>
    <row r="144" spans="1:28" x14ac:dyDescent="0.25">
      <c r="A144" s="533"/>
      <c r="B144" s="537"/>
      <c r="C144" s="538"/>
      <c r="D144" s="538"/>
      <c r="E144" s="538"/>
      <c r="F144" s="538"/>
      <c r="G144" s="538"/>
      <c r="H144" s="538"/>
      <c r="I144" s="538"/>
      <c r="J144" s="538"/>
      <c r="K144" s="539"/>
      <c r="L144" s="344"/>
      <c r="M144" s="346"/>
      <c r="N144" s="344"/>
      <c r="O144" s="345"/>
      <c r="P144" s="345"/>
      <c r="Q144" s="345"/>
      <c r="R144" s="345"/>
      <c r="S144" s="345"/>
      <c r="T144" s="345"/>
      <c r="U144" s="345"/>
      <c r="V144" s="345"/>
      <c r="W144" s="345"/>
      <c r="X144" s="345"/>
      <c r="Y144" s="345"/>
      <c r="Z144" s="345"/>
      <c r="AA144" s="345"/>
      <c r="AB144" s="346"/>
    </row>
    <row r="145" spans="1:38" x14ac:dyDescent="0.25">
      <c r="A145" s="533"/>
      <c r="B145" s="537"/>
      <c r="C145" s="538"/>
      <c r="D145" s="538"/>
      <c r="E145" s="538"/>
      <c r="F145" s="538"/>
      <c r="G145" s="538"/>
      <c r="H145" s="538"/>
      <c r="I145" s="538"/>
      <c r="J145" s="538"/>
      <c r="K145" s="539"/>
      <c r="L145" s="344"/>
      <c r="M145" s="346"/>
      <c r="N145" s="344"/>
      <c r="O145" s="345"/>
      <c r="P145" s="345"/>
      <c r="Q145" s="345"/>
      <c r="R145" s="345"/>
      <c r="S145" s="345"/>
      <c r="T145" s="345"/>
      <c r="U145" s="345"/>
      <c r="V145" s="345"/>
      <c r="W145" s="345"/>
      <c r="X145" s="345"/>
      <c r="Y145" s="345"/>
      <c r="Z145" s="345"/>
      <c r="AA145" s="345"/>
      <c r="AB145" s="346"/>
    </row>
    <row r="146" spans="1:38" x14ac:dyDescent="0.25">
      <c r="A146" s="533"/>
      <c r="B146" s="537"/>
      <c r="C146" s="538"/>
      <c r="D146" s="538"/>
      <c r="E146" s="538"/>
      <c r="F146" s="538"/>
      <c r="G146" s="538"/>
      <c r="H146" s="538"/>
      <c r="I146" s="538"/>
      <c r="J146" s="538"/>
      <c r="K146" s="539"/>
      <c r="L146" s="344" t="s">
        <v>329</v>
      </c>
      <c r="M146" s="346"/>
      <c r="N146" s="344"/>
      <c r="O146" s="345"/>
      <c r="P146" s="345"/>
      <c r="Q146" s="345"/>
      <c r="R146" s="345"/>
      <c r="S146" s="345"/>
      <c r="T146" s="345"/>
      <c r="U146" s="345"/>
      <c r="V146" s="345"/>
      <c r="W146" s="345"/>
      <c r="X146" s="345"/>
      <c r="Y146" s="345"/>
      <c r="Z146" s="345"/>
      <c r="AA146" s="345"/>
      <c r="AB146" s="346"/>
    </row>
    <row r="147" spans="1:38" ht="15.75" thickBot="1" x14ac:dyDescent="0.3">
      <c r="A147" s="533"/>
      <c r="B147" s="537"/>
      <c r="C147" s="538"/>
      <c r="D147" s="538"/>
      <c r="E147" s="538"/>
      <c r="F147" s="538"/>
      <c r="G147" s="538"/>
      <c r="H147" s="538"/>
      <c r="I147" s="538"/>
      <c r="J147" s="538"/>
      <c r="K147" s="539"/>
      <c r="L147" s="344"/>
      <c r="M147" s="346"/>
      <c r="N147" s="264"/>
      <c r="O147" s="265"/>
      <c r="P147" s="265"/>
      <c r="Q147" s="265"/>
      <c r="R147" s="265"/>
      <c r="S147" s="265"/>
      <c r="T147" s="265"/>
      <c r="U147" s="265"/>
      <c r="V147" s="265"/>
      <c r="W147" s="265"/>
      <c r="X147" s="265"/>
      <c r="Y147" s="265"/>
      <c r="Z147" s="265"/>
      <c r="AA147" s="265"/>
      <c r="AB147" s="266"/>
    </row>
    <row r="148" spans="1:38" ht="45.75" thickBot="1" x14ac:dyDescent="0.3">
      <c r="A148" s="533"/>
      <c r="B148" s="537"/>
      <c r="C148" s="538"/>
      <c r="D148" s="538"/>
      <c r="E148" s="538"/>
      <c r="F148" s="538"/>
      <c r="G148" s="538"/>
      <c r="H148" s="538"/>
      <c r="I148" s="538"/>
      <c r="J148" s="538"/>
      <c r="K148" s="539"/>
      <c r="L148" s="344"/>
      <c r="M148" s="346"/>
      <c r="N148" s="352" t="s">
        <v>331</v>
      </c>
      <c r="O148" s="353"/>
      <c r="P148" s="354"/>
      <c r="Q148" s="352" t="s">
        <v>332</v>
      </c>
      <c r="R148" s="353"/>
      <c r="S148" s="353"/>
      <c r="T148" s="354"/>
      <c r="U148" s="352" t="s">
        <v>333</v>
      </c>
      <c r="V148" s="353"/>
      <c r="W148" s="353"/>
      <c r="X148" s="354"/>
      <c r="Y148" s="352" t="s">
        <v>334</v>
      </c>
      <c r="Z148" s="353"/>
      <c r="AA148" s="543"/>
      <c r="AB148" s="51" t="s">
        <v>335</v>
      </c>
    </row>
    <row r="149" spans="1:38" ht="15.75" thickBot="1" x14ac:dyDescent="0.3">
      <c r="A149" s="505"/>
      <c r="B149" s="540"/>
      <c r="C149" s="541"/>
      <c r="D149" s="541"/>
      <c r="E149" s="541"/>
      <c r="F149" s="541"/>
      <c r="G149" s="541"/>
      <c r="H149" s="541"/>
      <c r="I149" s="541"/>
      <c r="J149" s="541"/>
      <c r="K149" s="542"/>
      <c r="L149" s="264"/>
      <c r="M149" s="266"/>
      <c r="N149" s="352" t="s">
        <v>161</v>
      </c>
      <c r="O149" s="353"/>
      <c r="P149" s="354"/>
      <c r="Q149" s="352"/>
      <c r="R149" s="353"/>
      <c r="S149" s="353"/>
      <c r="T149" s="354"/>
      <c r="U149" s="352"/>
      <c r="V149" s="353"/>
      <c r="W149" s="353"/>
      <c r="X149" s="354"/>
      <c r="Y149" s="352"/>
      <c r="Z149" s="353"/>
      <c r="AA149" s="543"/>
      <c r="AB149" s="52"/>
    </row>
    <row r="150" spans="1:38" x14ac:dyDescent="0.25">
      <c r="A150" s="504" t="s">
        <v>336</v>
      </c>
      <c r="B150" s="341" t="s">
        <v>337</v>
      </c>
      <c r="C150" s="342"/>
      <c r="D150" s="342"/>
      <c r="E150" s="342"/>
      <c r="F150" s="342"/>
      <c r="G150" s="342"/>
      <c r="H150" s="342"/>
      <c r="I150" s="342"/>
      <c r="J150" s="342"/>
      <c r="K150" s="343"/>
      <c r="L150" s="341"/>
      <c r="M150" s="343"/>
      <c r="N150" s="341" t="s">
        <v>162</v>
      </c>
      <c r="O150" s="342"/>
      <c r="P150" s="343"/>
      <c r="Q150" s="341"/>
      <c r="R150" s="342"/>
      <c r="S150" s="342"/>
      <c r="T150" s="343"/>
      <c r="U150" s="341"/>
      <c r="V150" s="342"/>
      <c r="W150" s="342"/>
      <c r="X150" s="343"/>
      <c r="Y150" s="341"/>
      <c r="Z150" s="342"/>
      <c r="AA150" s="544"/>
      <c r="AB150" s="546"/>
    </row>
    <row r="151" spans="1:38" ht="15.75" thickBot="1" x14ac:dyDescent="0.3">
      <c r="A151" s="533"/>
      <c r="B151" s="344" t="s">
        <v>338</v>
      </c>
      <c r="C151" s="345"/>
      <c r="D151" s="345"/>
      <c r="E151" s="345"/>
      <c r="F151" s="345"/>
      <c r="G151" s="345"/>
      <c r="H151" s="345"/>
      <c r="I151" s="345"/>
      <c r="J151" s="345"/>
      <c r="K151" s="346"/>
      <c r="L151" s="344"/>
      <c r="M151" s="346"/>
      <c r="N151" s="264"/>
      <c r="O151" s="265"/>
      <c r="P151" s="266"/>
      <c r="Q151" s="264"/>
      <c r="R151" s="265"/>
      <c r="S151" s="265"/>
      <c r="T151" s="266"/>
      <c r="U151" s="264"/>
      <c r="V151" s="265"/>
      <c r="W151" s="265"/>
      <c r="X151" s="266"/>
      <c r="Y151" s="264"/>
      <c r="Z151" s="265"/>
      <c r="AA151" s="545"/>
      <c r="AB151" s="547"/>
    </row>
    <row r="152" spans="1:38" ht="15.75" thickBot="1" x14ac:dyDescent="0.3">
      <c r="A152" s="533"/>
      <c r="B152" s="344" t="s">
        <v>339</v>
      </c>
      <c r="C152" s="345"/>
      <c r="D152" s="345"/>
      <c r="E152" s="345"/>
      <c r="F152" s="345"/>
      <c r="G152" s="345"/>
      <c r="H152" s="345"/>
      <c r="I152" s="345"/>
      <c r="J152" s="345"/>
      <c r="K152" s="346"/>
      <c r="L152" s="344" t="s">
        <v>329</v>
      </c>
      <c r="M152" s="346"/>
      <c r="N152" s="352" t="s">
        <v>159</v>
      </c>
      <c r="O152" s="353"/>
      <c r="P152" s="354"/>
      <c r="Q152" s="352"/>
      <c r="R152" s="353"/>
      <c r="S152" s="353"/>
      <c r="T152" s="354"/>
      <c r="U152" s="352"/>
      <c r="V152" s="353"/>
      <c r="W152" s="353"/>
      <c r="X152" s="354"/>
      <c r="Y152" s="352"/>
      <c r="Z152" s="353"/>
      <c r="AA152" s="543"/>
      <c r="AB152" s="52"/>
    </row>
    <row r="153" spans="1:38" ht="15.75" thickBot="1" x14ac:dyDescent="0.3">
      <c r="A153" s="505"/>
      <c r="B153" s="424"/>
      <c r="C153" s="425"/>
      <c r="D153" s="425"/>
      <c r="E153" s="425"/>
      <c r="F153" s="425"/>
      <c r="G153" s="425"/>
      <c r="H153" s="425"/>
      <c r="I153" s="425"/>
      <c r="J153" s="425"/>
      <c r="K153" s="426"/>
      <c r="L153" s="264"/>
      <c r="M153" s="266"/>
      <c r="N153" s="352" t="s">
        <v>160</v>
      </c>
      <c r="O153" s="353"/>
      <c r="P153" s="354"/>
      <c r="Q153" s="352"/>
      <c r="R153" s="353"/>
      <c r="S153" s="353"/>
      <c r="T153" s="354"/>
      <c r="U153" s="352"/>
      <c r="V153" s="353"/>
      <c r="W153" s="353"/>
      <c r="X153" s="354"/>
      <c r="Y153" s="352"/>
      <c r="Z153" s="353"/>
      <c r="AA153" s="543"/>
      <c r="AB153" s="52"/>
    </row>
    <row r="154" spans="1:38" x14ac:dyDescent="0.25">
      <c r="A154" s="504">
        <v>4</v>
      </c>
      <c r="B154" s="341" t="s">
        <v>340</v>
      </c>
      <c r="C154" s="342"/>
      <c r="D154" s="342"/>
      <c r="E154" s="342"/>
      <c r="F154" s="342"/>
      <c r="G154" s="342"/>
      <c r="H154" s="342"/>
      <c r="I154" s="342"/>
      <c r="J154" s="343"/>
      <c r="K154" s="534" t="s">
        <v>219</v>
      </c>
      <c r="L154" s="535"/>
      <c r="M154" s="535"/>
      <c r="N154" s="535"/>
      <c r="O154" s="535"/>
      <c r="P154" s="535"/>
      <c r="Q154" s="535"/>
      <c r="R154" s="535"/>
      <c r="S154" s="536"/>
      <c r="T154" s="534" t="s">
        <v>220</v>
      </c>
      <c r="U154" s="535"/>
      <c r="V154" s="535"/>
      <c r="W154" s="535"/>
      <c r="X154" s="535"/>
      <c r="Y154" s="535"/>
      <c r="Z154" s="535"/>
      <c r="AA154" s="535"/>
      <c r="AB154" s="535"/>
      <c r="AC154" s="535"/>
      <c r="AD154" s="535"/>
      <c r="AE154" s="535"/>
      <c r="AF154" s="535"/>
      <c r="AG154" s="535"/>
      <c r="AH154" s="535"/>
      <c r="AI154" s="535"/>
      <c r="AJ154" s="535"/>
      <c r="AK154" s="536"/>
      <c r="AL154" s="548"/>
    </row>
    <row r="155" spans="1:38" ht="15.75" thickBot="1" x14ac:dyDescent="0.3">
      <c r="A155" s="533"/>
      <c r="B155" s="264"/>
      <c r="C155" s="265"/>
      <c r="D155" s="265"/>
      <c r="E155" s="265"/>
      <c r="F155" s="265"/>
      <c r="G155" s="265"/>
      <c r="H155" s="265"/>
      <c r="I155" s="265"/>
      <c r="J155" s="266"/>
      <c r="K155" s="540"/>
      <c r="L155" s="541"/>
      <c r="M155" s="541"/>
      <c r="N155" s="541"/>
      <c r="O155" s="541"/>
      <c r="P155" s="541"/>
      <c r="Q155" s="541"/>
      <c r="R155" s="541"/>
      <c r="S155" s="542"/>
      <c r="T155" s="540"/>
      <c r="U155" s="541"/>
      <c r="V155" s="541"/>
      <c r="W155" s="541"/>
      <c r="X155" s="541"/>
      <c r="Y155" s="541"/>
      <c r="Z155" s="541"/>
      <c r="AA155" s="541"/>
      <c r="AB155" s="541"/>
      <c r="AC155" s="541"/>
      <c r="AD155" s="541"/>
      <c r="AE155" s="541"/>
      <c r="AF155" s="541"/>
      <c r="AG155" s="541"/>
      <c r="AH155" s="541"/>
      <c r="AI155" s="541"/>
      <c r="AJ155" s="541"/>
      <c r="AK155" s="542"/>
      <c r="AL155" s="548"/>
    </row>
    <row r="156" spans="1:38" x14ac:dyDescent="0.25">
      <c r="A156" s="533"/>
      <c r="B156" s="341" t="s">
        <v>341</v>
      </c>
      <c r="C156" s="342"/>
      <c r="D156" s="342"/>
      <c r="E156" s="342"/>
      <c r="F156" s="342"/>
      <c r="G156" s="342"/>
      <c r="H156" s="342"/>
      <c r="I156" s="342"/>
      <c r="J156" s="343"/>
      <c r="K156" s="341" t="s">
        <v>301</v>
      </c>
      <c r="L156" s="342"/>
      <c r="M156" s="342"/>
      <c r="N156" s="342"/>
      <c r="O156" s="343"/>
      <c r="P156" s="341" t="s">
        <v>342</v>
      </c>
      <c r="Q156" s="342"/>
      <c r="R156" s="342"/>
      <c r="S156" s="343"/>
      <c r="T156" s="341" t="s">
        <v>323</v>
      </c>
      <c r="U156" s="342"/>
      <c r="V156" s="342"/>
      <c r="W156" s="342"/>
      <c r="X156" s="342"/>
      <c r="Y156" s="343"/>
      <c r="Z156" s="341" t="s">
        <v>102</v>
      </c>
      <c r="AA156" s="342"/>
      <c r="AB156" s="342"/>
      <c r="AC156" s="342"/>
      <c r="AD156" s="342"/>
      <c r="AE156" s="342"/>
      <c r="AF156" s="342"/>
      <c r="AG156" s="342"/>
      <c r="AH156" s="342"/>
      <c r="AI156" s="342"/>
      <c r="AJ156" s="342"/>
      <c r="AK156" s="343"/>
      <c r="AL156" s="548"/>
    </row>
    <row r="157" spans="1:38" x14ac:dyDescent="0.25">
      <c r="A157" s="533"/>
      <c r="B157" s="344"/>
      <c r="C157" s="345"/>
      <c r="D157" s="345"/>
      <c r="E157" s="345"/>
      <c r="F157" s="345"/>
      <c r="G157" s="345"/>
      <c r="H157" s="345"/>
      <c r="I157" s="345"/>
      <c r="J157" s="346"/>
      <c r="K157" s="344"/>
      <c r="L157" s="345"/>
      <c r="M157" s="345"/>
      <c r="N157" s="345"/>
      <c r="O157" s="346"/>
      <c r="P157" s="344"/>
      <c r="Q157" s="345"/>
      <c r="R157" s="345"/>
      <c r="S157" s="346"/>
      <c r="T157" s="344" t="s">
        <v>343</v>
      </c>
      <c r="U157" s="345"/>
      <c r="V157" s="345"/>
      <c r="W157" s="345"/>
      <c r="X157" s="345"/>
      <c r="Y157" s="346"/>
      <c r="Z157" s="344"/>
      <c r="AA157" s="345"/>
      <c r="AB157" s="345"/>
      <c r="AC157" s="345"/>
      <c r="AD157" s="345"/>
      <c r="AE157" s="345"/>
      <c r="AF157" s="345"/>
      <c r="AG157" s="345"/>
      <c r="AH157" s="345"/>
      <c r="AI157" s="345"/>
      <c r="AJ157" s="345"/>
      <c r="AK157" s="346"/>
      <c r="AL157" s="548"/>
    </row>
    <row r="158" spans="1:38" ht="15.75" thickBot="1" x14ac:dyDescent="0.3">
      <c r="A158" s="533"/>
      <c r="B158" s="344"/>
      <c r="C158" s="345"/>
      <c r="D158" s="345"/>
      <c r="E158" s="345"/>
      <c r="F158" s="345"/>
      <c r="G158" s="345"/>
      <c r="H158" s="345"/>
      <c r="I158" s="345"/>
      <c r="J158" s="346"/>
      <c r="K158" s="264"/>
      <c r="L158" s="265"/>
      <c r="M158" s="265"/>
      <c r="N158" s="265"/>
      <c r="O158" s="266"/>
      <c r="P158" s="264"/>
      <c r="Q158" s="265"/>
      <c r="R158" s="265"/>
      <c r="S158" s="266"/>
      <c r="T158" s="264" t="s">
        <v>344</v>
      </c>
      <c r="U158" s="265"/>
      <c r="V158" s="265"/>
      <c r="W158" s="265"/>
      <c r="X158" s="265"/>
      <c r="Y158" s="266"/>
      <c r="Z158" s="264"/>
      <c r="AA158" s="265"/>
      <c r="AB158" s="265"/>
      <c r="AC158" s="265"/>
      <c r="AD158" s="265"/>
      <c r="AE158" s="265"/>
      <c r="AF158" s="265"/>
      <c r="AG158" s="265"/>
      <c r="AH158" s="265"/>
      <c r="AI158" s="265"/>
      <c r="AJ158" s="265"/>
      <c r="AK158" s="266"/>
      <c r="AL158" s="548"/>
    </row>
    <row r="159" spans="1:38" ht="15.75" thickBot="1" x14ac:dyDescent="0.3">
      <c r="A159" s="533"/>
      <c r="B159" s="344"/>
      <c r="C159" s="345"/>
      <c r="D159" s="345"/>
      <c r="E159" s="345"/>
      <c r="F159" s="345"/>
      <c r="G159" s="345"/>
      <c r="H159" s="345"/>
      <c r="I159" s="345"/>
      <c r="J159" s="346"/>
      <c r="K159" s="352"/>
      <c r="L159" s="353"/>
      <c r="M159" s="353"/>
      <c r="N159" s="353"/>
      <c r="O159" s="354"/>
      <c r="P159" s="352"/>
      <c r="Q159" s="353"/>
      <c r="R159" s="353"/>
      <c r="S159" s="354"/>
      <c r="T159" s="352"/>
      <c r="U159" s="353"/>
      <c r="V159" s="353"/>
      <c r="W159" s="353"/>
      <c r="X159" s="353"/>
      <c r="Y159" s="354"/>
      <c r="Z159" s="352"/>
      <c r="AA159" s="353"/>
      <c r="AB159" s="353"/>
      <c r="AC159" s="353"/>
      <c r="AD159" s="353"/>
      <c r="AE159" s="353"/>
      <c r="AF159" s="353"/>
      <c r="AG159" s="353"/>
      <c r="AH159" s="353"/>
      <c r="AI159" s="353"/>
      <c r="AJ159" s="353"/>
      <c r="AK159" s="354"/>
      <c r="AL159" s="54"/>
    </row>
    <row r="160" spans="1:38" ht="15.75" thickBot="1" x14ac:dyDescent="0.3">
      <c r="A160" s="533"/>
      <c r="B160" s="344"/>
      <c r="C160" s="345"/>
      <c r="D160" s="345"/>
      <c r="E160" s="345"/>
      <c r="F160" s="345"/>
      <c r="G160" s="345"/>
      <c r="H160" s="345"/>
      <c r="I160" s="345"/>
      <c r="J160" s="346"/>
      <c r="K160" s="352"/>
      <c r="L160" s="353"/>
      <c r="M160" s="353"/>
      <c r="N160" s="353"/>
      <c r="O160" s="354"/>
      <c r="P160" s="352"/>
      <c r="Q160" s="353"/>
      <c r="R160" s="353"/>
      <c r="S160" s="354"/>
      <c r="T160" s="352"/>
      <c r="U160" s="353"/>
      <c r="V160" s="353"/>
      <c r="W160" s="353"/>
      <c r="X160" s="353"/>
      <c r="Y160" s="354"/>
      <c r="Z160" s="352"/>
      <c r="AA160" s="353"/>
      <c r="AB160" s="353"/>
      <c r="AC160" s="353"/>
      <c r="AD160" s="353"/>
      <c r="AE160" s="353"/>
      <c r="AF160" s="353"/>
      <c r="AG160" s="353"/>
      <c r="AH160" s="353"/>
      <c r="AI160" s="353"/>
      <c r="AJ160" s="353"/>
      <c r="AK160" s="354"/>
      <c r="AL160" s="54"/>
    </row>
    <row r="161" spans="1:38" ht="15.75" thickBot="1" x14ac:dyDescent="0.3">
      <c r="A161" s="533"/>
      <c r="B161" s="344"/>
      <c r="C161" s="345"/>
      <c r="D161" s="345"/>
      <c r="E161" s="345"/>
      <c r="F161" s="345"/>
      <c r="G161" s="345"/>
      <c r="H161" s="345"/>
      <c r="I161" s="345"/>
      <c r="J161" s="346"/>
      <c r="K161" s="352"/>
      <c r="L161" s="353"/>
      <c r="M161" s="353"/>
      <c r="N161" s="353"/>
      <c r="O161" s="354"/>
      <c r="P161" s="352"/>
      <c r="Q161" s="353"/>
      <c r="R161" s="353"/>
      <c r="S161" s="354"/>
      <c r="T161" s="352"/>
      <c r="U161" s="353"/>
      <c r="V161" s="353"/>
      <c r="W161" s="353"/>
      <c r="X161" s="353"/>
      <c r="Y161" s="354"/>
      <c r="Z161" s="352"/>
      <c r="AA161" s="353"/>
      <c r="AB161" s="353"/>
      <c r="AC161" s="353"/>
      <c r="AD161" s="353"/>
      <c r="AE161" s="353"/>
      <c r="AF161" s="353"/>
      <c r="AG161" s="353"/>
      <c r="AH161" s="353"/>
      <c r="AI161" s="353"/>
      <c r="AJ161" s="353"/>
      <c r="AK161" s="354"/>
      <c r="AL161" s="54"/>
    </row>
    <row r="162" spans="1:38" ht="15.75" thickBot="1" x14ac:dyDescent="0.3">
      <c r="A162" s="505"/>
      <c r="B162" s="264"/>
      <c r="C162" s="265"/>
      <c r="D162" s="265"/>
      <c r="E162" s="265"/>
      <c r="F162" s="265"/>
      <c r="G162" s="265"/>
      <c r="H162" s="265"/>
      <c r="I162" s="265"/>
      <c r="J162" s="266"/>
      <c r="K162" s="352"/>
      <c r="L162" s="353"/>
      <c r="M162" s="353"/>
      <c r="N162" s="353"/>
      <c r="O162" s="354"/>
      <c r="P162" s="352"/>
      <c r="Q162" s="353"/>
      <c r="R162" s="353"/>
      <c r="S162" s="354"/>
      <c r="T162" s="352"/>
      <c r="U162" s="353"/>
      <c r="V162" s="353"/>
      <c r="W162" s="353"/>
      <c r="X162" s="353"/>
      <c r="Y162" s="354"/>
      <c r="Z162" s="352"/>
      <c r="AA162" s="353"/>
      <c r="AB162" s="353"/>
      <c r="AC162" s="353"/>
      <c r="AD162" s="353"/>
      <c r="AE162" s="353"/>
      <c r="AF162" s="353"/>
      <c r="AG162" s="353"/>
      <c r="AH162" s="353"/>
      <c r="AI162" s="353"/>
      <c r="AJ162" s="353"/>
      <c r="AK162" s="354"/>
      <c r="AL162" s="54"/>
    </row>
    <row r="163" spans="1:38" x14ac:dyDescent="0.25">
      <c r="A163" s="504">
        <v>5</v>
      </c>
      <c r="B163" s="341" t="s">
        <v>345</v>
      </c>
      <c r="C163" s="342"/>
      <c r="D163" s="342"/>
      <c r="E163" s="342"/>
      <c r="F163" s="342"/>
      <c r="G163" s="342"/>
      <c r="H163" s="342"/>
      <c r="I163" s="342"/>
      <c r="J163" s="343"/>
      <c r="K163" s="534"/>
      <c r="L163" s="535"/>
      <c r="M163" s="535"/>
      <c r="N163" s="535"/>
      <c r="O163" s="535"/>
      <c r="P163" s="535"/>
      <c r="Q163" s="536"/>
      <c r="R163" s="534"/>
      <c r="S163" s="535"/>
      <c r="T163" s="535"/>
      <c r="U163" s="535"/>
      <c r="V163" s="535"/>
      <c r="W163" s="535"/>
      <c r="X163" s="535"/>
      <c r="Y163" s="535"/>
      <c r="Z163" s="535"/>
      <c r="AA163" s="535"/>
      <c r="AB163" s="535"/>
      <c r="AC163" s="535"/>
      <c r="AD163" s="535"/>
      <c r="AE163" s="535"/>
      <c r="AF163" s="535"/>
      <c r="AG163" s="535"/>
      <c r="AH163" s="535"/>
      <c r="AI163" s="535"/>
      <c r="AJ163" s="535"/>
      <c r="AK163" s="536"/>
      <c r="AL163" s="548"/>
    </row>
    <row r="164" spans="1:38" x14ac:dyDescent="0.25">
      <c r="A164" s="533"/>
      <c r="B164" s="344" t="s">
        <v>346</v>
      </c>
      <c r="C164" s="345"/>
      <c r="D164" s="345"/>
      <c r="E164" s="345"/>
      <c r="F164" s="345"/>
      <c r="G164" s="345"/>
      <c r="H164" s="345"/>
      <c r="I164" s="345"/>
      <c r="J164" s="346"/>
      <c r="K164" s="537" t="s">
        <v>219</v>
      </c>
      <c r="L164" s="538"/>
      <c r="M164" s="538"/>
      <c r="N164" s="538"/>
      <c r="O164" s="538"/>
      <c r="P164" s="538"/>
      <c r="Q164" s="539"/>
      <c r="R164" s="537" t="s">
        <v>220</v>
      </c>
      <c r="S164" s="538"/>
      <c r="T164" s="538"/>
      <c r="U164" s="538"/>
      <c r="V164" s="538"/>
      <c r="W164" s="538"/>
      <c r="X164" s="538"/>
      <c r="Y164" s="538"/>
      <c r="Z164" s="538"/>
      <c r="AA164" s="538"/>
      <c r="AB164" s="538"/>
      <c r="AC164" s="538"/>
      <c r="AD164" s="538"/>
      <c r="AE164" s="538"/>
      <c r="AF164" s="538"/>
      <c r="AG164" s="538"/>
      <c r="AH164" s="538"/>
      <c r="AI164" s="538"/>
      <c r="AJ164" s="538"/>
      <c r="AK164" s="539"/>
      <c r="AL164" s="548"/>
    </row>
    <row r="165" spans="1:38" ht="15.75" thickBot="1" x14ac:dyDescent="0.3">
      <c r="A165" s="505"/>
      <c r="B165" s="264" t="s">
        <v>347</v>
      </c>
      <c r="C165" s="265"/>
      <c r="D165" s="265"/>
      <c r="E165" s="265"/>
      <c r="F165" s="265"/>
      <c r="G165" s="265"/>
      <c r="H165" s="265"/>
      <c r="I165" s="265"/>
      <c r="J165" s="266"/>
      <c r="K165" s="424"/>
      <c r="L165" s="425"/>
      <c r="M165" s="425"/>
      <c r="N165" s="425"/>
      <c r="O165" s="425"/>
      <c r="P165" s="425"/>
      <c r="Q165" s="426"/>
      <c r="R165" s="424"/>
      <c r="S165" s="425"/>
      <c r="T165" s="425"/>
      <c r="U165" s="425"/>
      <c r="V165" s="425"/>
      <c r="W165" s="425"/>
      <c r="X165" s="425"/>
      <c r="Y165" s="425"/>
      <c r="Z165" s="425"/>
      <c r="AA165" s="425"/>
      <c r="AB165" s="425"/>
      <c r="AC165" s="425"/>
      <c r="AD165" s="425"/>
      <c r="AE165" s="425"/>
      <c r="AF165" s="425"/>
      <c r="AG165" s="425"/>
      <c r="AH165" s="425"/>
      <c r="AI165" s="425"/>
      <c r="AJ165" s="425"/>
      <c r="AK165" s="426"/>
      <c r="AL165" s="548"/>
    </row>
    <row r="166" spans="1:38" x14ac:dyDescent="0.25">
      <c r="A166" s="504" t="s">
        <v>257</v>
      </c>
      <c r="B166" s="341" t="s">
        <v>348</v>
      </c>
      <c r="C166" s="342"/>
      <c r="D166" s="342"/>
      <c r="E166" s="342"/>
      <c r="F166" s="342"/>
      <c r="G166" s="342"/>
      <c r="H166" s="342"/>
      <c r="I166" s="342"/>
      <c r="J166" s="343"/>
      <c r="K166" s="341" t="s">
        <v>349</v>
      </c>
      <c r="L166" s="342"/>
      <c r="M166" s="342"/>
      <c r="N166" s="342"/>
      <c r="O166" s="343"/>
      <c r="P166" s="341"/>
      <c r="Q166" s="343"/>
      <c r="R166" s="341" t="s">
        <v>350</v>
      </c>
      <c r="S166" s="342"/>
      <c r="T166" s="342"/>
      <c r="U166" s="342"/>
      <c r="V166" s="342"/>
      <c r="W166" s="343"/>
      <c r="X166" s="341"/>
      <c r="Y166" s="342"/>
      <c r="Z166" s="343"/>
      <c r="AA166" s="341" t="s">
        <v>351</v>
      </c>
      <c r="AB166" s="342"/>
      <c r="AC166" s="342"/>
      <c r="AD166" s="342"/>
      <c r="AE166" s="342"/>
      <c r="AF166" s="343"/>
      <c r="AG166" s="341"/>
      <c r="AH166" s="342"/>
      <c r="AI166" s="342"/>
      <c r="AJ166" s="342"/>
      <c r="AK166" s="343"/>
      <c r="AL166" s="548"/>
    </row>
    <row r="167" spans="1:38" ht="15.75" thickBot="1" x14ac:dyDescent="0.3">
      <c r="A167" s="505"/>
      <c r="B167" s="264"/>
      <c r="C167" s="265"/>
      <c r="D167" s="265"/>
      <c r="E167" s="265"/>
      <c r="F167" s="265"/>
      <c r="G167" s="265"/>
      <c r="H167" s="265"/>
      <c r="I167" s="265"/>
      <c r="J167" s="266"/>
      <c r="K167" s="264"/>
      <c r="L167" s="265"/>
      <c r="M167" s="265"/>
      <c r="N167" s="265"/>
      <c r="O167" s="266"/>
      <c r="P167" s="264"/>
      <c r="Q167" s="266"/>
      <c r="R167" s="264"/>
      <c r="S167" s="265"/>
      <c r="T167" s="265"/>
      <c r="U167" s="265"/>
      <c r="V167" s="265"/>
      <c r="W167" s="266"/>
      <c r="X167" s="264"/>
      <c r="Y167" s="265"/>
      <c r="Z167" s="266"/>
      <c r="AA167" s="264"/>
      <c r="AB167" s="265"/>
      <c r="AC167" s="265"/>
      <c r="AD167" s="265"/>
      <c r="AE167" s="265"/>
      <c r="AF167" s="266"/>
      <c r="AG167" s="264"/>
      <c r="AH167" s="265"/>
      <c r="AI167" s="265"/>
      <c r="AJ167" s="265"/>
      <c r="AK167" s="266"/>
      <c r="AL167" s="548"/>
    </row>
    <row r="168" spans="1:38" x14ac:dyDescent="0.25">
      <c r="A168" s="504" t="s">
        <v>259</v>
      </c>
      <c r="B168" s="341" t="s">
        <v>352</v>
      </c>
      <c r="C168" s="342"/>
      <c r="D168" s="343"/>
      <c r="E168" s="341" t="s">
        <v>353</v>
      </c>
      <c r="F168" s="342"/>
      <c r="G168" s="342"/>
      <c r="H168" s="342"/>
      <c r="I168" s="342"/>
      <c r="J168" s="343"/>
      <c r="K168" s="341" t="s">
        <v>331</v>
      </c>
      <c r="L168" s="342"/>
      <c r="M168" s="343"/>
      <c r="N168" s="341" t="s">
        <v>354</v>
      </c>
      <c r="O168" s="342"/>
      <c r="P168" s="342"/>
      <c r="Q168" s="342"/>
      <c r="R168" s="342"/>
      <c r="S168" s="343"/>
      <c r="T168" s="341" t="s">
        <v>333</v>
      </c>
      <c r="U168" s="342"/>
      <c r="V168" s="342"/>
      <c r="W168" s="342"/>
      <c r="X168" s="342"/>
      <c r="Y168" s="342"/>
      <c r="Z168" s="343"/>
      <c r="AA168" s="341"/>
      <c r="AB168" s="342" t="s">
        <v>334</v>
      </c>
      <c r="AC168" s="342"/>
      <c r="AD168" s="342"/>
      <c r="AE168" s="342"/>
      <c r="AF168" s="342"/>
      <c r="AG168" s="342"/>
      <c r="AH168" s="343"/>
      <c r="AI168" s="341" t="s">
        <v>356</v>
      </c>
      <c r="AJ168" s="342"/>
      <c r="AK168" s="343"/>
      <c r="AL168" s="548"/>
    </row>
    <row r="169" spans="1:38" x14ac:dyDescent="0.25">
      <c r="A169" s="533"/>
      <c r="B169" s="344"/>
      <c r="C169" s="345"/>
      <c r="D169" s="346"/>
      <c r="E169" s="344"/>
      <c r="F169" s="345"/>
      <c r="G169" s="345"/>
      <c r="H169" s="345"/>
      <c r="I169" s="345"/>
      <c r="J169" s="346"/>
      <c r="K169" s="344"/>
      <c r="L169" s="345"/>
      <c r="M169" s="346"/>
      <c r="N169" s="344" t="s">
        <v>355</v>
      </c>
      <c r="O169" s="345"/>
      <c r="P169" s="345"/>
      <c r="Q169" s="345"/>
      <c r="R169" s="345"/>
      <c r="S169" s="346"/>
      <c r="T169" s="344"/>
      <c r="U169" s="345"/>
      <c r="V169" s="345"/>
      <c r="W169" s="345"/>
      <c r="X169" s="345"/>
      <c r="Y169" s="345"/>
      <c r="Z169" s="346"/>
      <c r="AA169" s="344"/>
      <c r="AB169" s="345"/>
      <c r="AC169" s="345"/>
      <c r="AD169" s="345"/>
      <c r="AE169" s="345"/>
      <c r="AF169" s="345"/>
      <c r="AG169" s="345"/>
      <c r="AH169" s="346"/>
      <c r="AI169" s="344"/>
      <c r="AJ169" s="345"/>
      <c r="AK169" s="346"/>
      <c r="AL169" s="548"/>
    </row>
    <row r="170" spans="1:38" ht="15.75" thickBot="1" x14ac:dyDescent="0.3">
      <c r="A170" s="505"/>
      <c r="B170" s="264"/>
      <c r="C170" s="265"/>
      <c r="D170" s="266"/>
      <c r="E170" s="264"/>
      <c r="F170" s="265"/>
      <c r="G170" s="265"/>
      <c r="H170" s="265"/>
      <c r="I170" s="265"/>
      <c r="J170" s="266"/>
      <c r="K170" s="344"/>
      <c r="L170" s="345"/>
      <c r="M170" s="346"/>
      <c r="N170" s="549"/>
      <c r="O170" s="550"/>
      <c r="P170" s="550"/>
      <c r="Q170" s="550"/>
      <c r="R170" s="550"/>
      <c r="S170" s="551"/>
      <c r="T170" s="344"/>
      <c r="U170" s="345"/>
      <c r="V170" s="345"/>
      <c r="W170" s="345"/>
      <c r="X170" s="345"/>
      <c r="Y170" s="345"/>
      <c r="Z170" s="346"/>
      <c r="AA170" s="344"/>
      <c r="AB170" s="345"/>
      <c r="AC170" s="345"/>
      <c r="AD170" s="345"/>
      <c r="AE170" s="345"/>
      <c r="AF170" s="345"/>
      <c r="AG170" s="345"/>
      <c r="AH170" s="346"/>
      <c r="AI170" s="344"/>
      <c r="AJ170" s="345"/>
      <c r="AK170" s="346"/>
      <c r="AL170" s="548"/>
    </row>
    <row r="171" spans="1:38" x14ac:dyDescent="0.25">
      <c r="A171" s="504" t="s">
        <v>357</v>
      </c>
      <c r="B171" s="341" t="s">
        <v>358</v>
      </c>
      <c r="C171" s="342"/>
      <c r="D171" s="343"/>
      <c r="E171" s="341" t="s">
        <v>359</v>
      </c>
      <c r="F171" s="342"/>
      <c r="G171" s="342"/>
      <c r="H171" s="342"/>
      <c r="I171" s="342"/>
      <c r="J171" s="343"/>
      <c r="K171" s="344"/>
      <c r="L171" s="345"/>
      <c r="M171" s="346"/>
      <c r="N171" s="549"/>
      <c r="O171" s="550"/>
      <c r="P171" s="550"/>
      <c r="Q171" s="550"/>
      <c r="R171" s="550"/>
      <c r="S171" s="551"/>
      <c r="T171" s="344"/>
      <c r="U171" s="345"/>
      <c r="V171" s="345"/>
      <c r="W171" s="345"/>
      <c r="X171" s="345"/>
      <c r="Y171" s="345"/>
      <c r="Z171" s="346"/>
      <c r="AA171" s="344"/>
      <c r="AB171" s="345"/>
      <c r="AC171" s="345"/>
      <c r="AD171" s="345"/>
      <c r="AE171" s="345"/>
      <c r="AF171" s="345"/>
      <c r="AG171" s="345"/>
      <c r="AH171" s="346"/>
      <c r="AI171" s="344"/>
      <c r="AJ171" s="345"/>
      <c r="AK171" s="346"/>
      <c r="AL171" s="548"/>
    </row>
    <row r="172" spans="1:38" ht="15.75" thickBot="1" x14ac:dyDescent="0.3">
      <c r="A172" s="533"/>
      <c r="B172" s="344"/>
      <c r="C172" s="345"/>
      <c r="D172" s="346"/>
      <c r="E172" s="344"/>
      <c r="F172" s="345"/>
      <c r="G172" s="345"/>
      <c r="H172" s="345"/>
      <c r="I172" s="345"/>
      <c r="J172" s="346"/>
      <c r="K172" s="264"/>
      <c r="L172" s="265"/>
      <c r="M172" s="266"/>
      <c r="N172" s="424"/>
      <c r="O172" s="425"/>
      <c r="P172" s="425"/>
      <c r="Q172" s="425"/>
      <c r="R172" s="425"/>
      <c r="S172" s="426"/>
      <c r="T172" s="264"/>
      <c r="U172" s="265"/>
      <c r="V172" s="265"/>
      <c r="W172" s="265"/>
      <c r="X172" s="265"/>
      <c r="Y172" s="265"/>
      <c r="Z172" s="266"/>
      <c r="AA172" s="264"/>
      <c r="AB172" s="265"/>
      <c r="AC172" s="265"/>
      <c r="AD172" s="265"/>
      <c r="AE172" s="265"/>
      <c r="AF172" s="265"/>
      <c r="AG172" s="265"/>
      <c r="AH172" s="266"/>
      <c r="AI172" s="264"/>
      <c r="AJ172" s="265"/>
      <c r="AK172" s="266"/>
      <c r="AL172" s="548"/>
    </row>
    <row r="173" spans="1:38" x14ac:dyDescent="0.25">
      <c r="A173" s="533"/>
      <c r="B173" s="344"/>
      <c r="C173" s="345"/>
      <c r="D173" s="346"/>
      <c r="E173" s="344"/>
      <c r="F173" s="345"/>
      <c r="G173" s="345"/>
      <c r="H173" s="345"/>
      <c r="I173" s="345"/>
      <c r="J173" s="346"/>
      <c r="K173" s="341" t="s">
        <v>161</v>
      </c>
      <c r="L173" s="342"/>
      <c r="M173" s="343"/>
      <c r="N173" s="341"/>
      <c r="O173" s="342"/>
      <c r="P173" s="342"/>
      <c r="Q173" s="342"/>
      <c r="R173" s="342"/>
      <c r="S173" s="343"/>
      <c r="T173" s="341"/>
      <c r="U173" s="342"/>
      <c r="V173" s="342"/>
      <c r="W173" s="342"/>
      <c r="X173" s="342"/>
      <c r="Y173" s="342"/>
      <c r="Z173" s="342"/>
      <c r="AA173" s="342"/>
      <c r="AB173" s="342"/>
      <c r="AC173" s="342"/>
      <c r="AD173" s="342"/>
      <c r="AE173" s="342"/>
      <c r="AF173" s="342"/>
      <c r="AG173" s="343"/>
      <c r="AH173" s="341"/>
      <c r="AI173" s="342"/>
      <c r="AJ173" s="342"/>
      <c r="AK173" s="343"/>
      <c r="AL173" s="548"/>
    </row>
    <row r="174" spans="1:38" ht="15.75" thickBot="1" x14ac:dyDescent="0.3">
      <c r="A174" s="505"/>
      <c r="B174" s="264"/>
      <c r="C174" s="265"/>
      <c r="D174" s="266"/>
      <c r="E174" s="264"/>
      <c r="F174" s="265"/>
      <c r="G174" s="265"/>
      <c r="H174" s="265"/>
      <c r="I174" s="265"/>
      <c r="J174" s="266"/>
      <c r="K174" s="344"/>
      <c r="L174" s="345"/>
      <c r="M174" s="346"/>
      <c r="N174" s="344"/>
      <c r="O174" s="345"/>
      <c r="P174" s="345"/>
      <c r="Q174" s="345"/>
      <c r="R174" s="345"/>
      <c r="S174" s="346"/>
      <c r="T174" s="344"/>
      <c r="U174" s="345"/>
      <c r="V174" s="345"/>
      <c r="W174" s="345"/>
      <c r="X174" s="345"/>
      <c r="Y174" s="345"/>
      <c r="Z174" s="345"/>
      <c r="AA174" s="345"/>
      <c r="AB174" s="345"/>
      <c r="AC174" s="345"/>
      <c r="AD174" s="345"/>
      <c r="AE174" s="345"/>
      <c r="AF174" s="345"/>
      <c r="AG174" s="346"/>
      <c r="AH174" s="344"/>
      <c r="AI174" s="345"/>
      <c r="AJ174" s="345"/>
      <c r="AK174" s="346"/>
      <c r="AL174" s="548"/>
    </row>
    <row r="175" spans="1:38" x14ac:dyDescent="0.25">
      <c r="A175" s="504" t="s">
        <v>360</v>
      </c>
      <c r="B175" s="341" t="s">
        <v>361</v>
      </c>
      <c r="C175" s="342"/>
      <c r="D175" s="343"/>
      <c r="E175" s="341" t="s">
        <v>362</v>
      </c>
      <c r="F175" s="342"/>
      <c r="G175" s="342"/>
      <c r="H175" s="342"/>
      <c r="I175" s="342"/>
      <c r="J175" s="343"/>
      <c r="K175" s="344"/>
      <c r="L175" s="345"/>
      <c r="M175" s="346"/>
      <c r="N175" s="344"/>
      <c r="O175" s="345"/>
      <c r="P175" s="345"/>
      <c r="Q175" s="345"/>
      <c r="R175" s="345"/>
      <c r="S175" s="346"/>
      <c r="T175" s="344"/>
      <c r="U175" s="345"/>
      <c r="V175" s="345"/>
      <c r="W175" s="345"/>
      <c r="X175" s="345"/>
      <c r="Y175" s="345"/>
      <c r="Z175" s="345"/>
      <c r="AA175" s="345"/>
      <c r="AB175" s="345"/>
      <c r="AC175" s="345"/>
      <c r="AD175" s="345"/>
      <c r="AE175" s="345"/>
      <c r="AF175" s="345"/>
      <c r="AG175" s="346"/>
      <c r="AH175" s="344"/>
      <c r="AI175" s="345"/>
      <c r="AJ175" s="345"/>
      <c r="AK175" s="346"/>
      <c r="AL175" s="548"/>
    </row>
    <row r="176" spans="1:38" ht="15.75" thickBot="1" x14ac:dyDescent="0.3">
      <c r="A176" s="533"/>
      <c r="B176" s="344"/>
      <c r="C176" s="345"/>
      <c r="D176" s="346"/>
      <c r="E176" s="344"/>
      <c r="F176" s="345"/>
      <c r="G176" s="345"/>
      <c r="H176" s="345"/>
      <c r="I176" s="345"/>
      <c r="J176" s="346"/>
      <c r="K176" s="264"/>
      <c r="L176" s="265"/>
      <c r="M176" s="266"/>
      <c r="N176" s="264"/>
      <c r="O176" s="265"/>
      <c r="P176" s="265"/>
      <c r="Q176" s="265"/>
      <c r="R176" s="265"/>
      <c r="S176" s="266"/>
      <c r="T176" s="264"/>
      <c r="U176" s="265"/>
      <c r="V176" s="265"/>
      <c r="W176" s="265"/>
      <c r="X176" s="265"/>
      <c r="Y176" s="265"/>
      <c r="Z176" s="265"/>
      <c r="AA176" s="265"/>
      <c r="AB176" s="265"/>
      <c r="AC176" s="265"/>
      <c r="AD176" s="265"/>
      <c r="AE176" s="265"/>
      <c r="AF176" s="265"/>
      <c r="AG176" s="266"/>
      <c r="AH176" s="264"/>
      <c r="AI176" s="265"/>
      <c r="AJ176" s="265"/>
      <c r="AK176" s="266"/>
      <c r="AL176" s="548"/>
    </row>
    <row r="177" spans="1:38" ht="15.75" thickBot="1" x14ac:dyDescent="0.3">
      <c r="A177" s="533"/>
      <c r="B177" s="344"/>
      <c r="C177" s="345"/>
      <c r="D177" s="346"/>
      <c r="E177" s="344"/>
      <c r="F177" s="345"/>
      <c r="G177" s="345"/>
      <c r="H177" s="345"/>
      <c r="I177" s="345"/>
      <c r="J177" s="346"/>
      <c r="K177" s="352" t="s">
        <v>162</v>
      </c>
      <c r="L177" s="353"/>
      <c r="M177" s="354"/>
      <c r="N177" s="352"/>
      <c r="O177" s="353"/>
      <c r="P177" s="353"/>
      <c r="Q177" s="353"/>
      <c r="R177" s="353"/>
      <c r="S177" s="354"/>
      <c r="T177" s="352"/>
      <c r="U177" s="353"/>
      <c r="V177" s="353"/>
      <c r="W177" s="353"/>
      <c r="X177" s="353"/>
      <c r="Y177" s="353"/>
      <c r="Z177" s="353"/>
      <c r="AA177" s="353"/>
      <c r="AB177" s="353"/>
      <c r="AC177" s="353"/>
      <c r="AD177" s="353"/>
      <c r="AE177" s="353"/>
      <c r="AF177" s="353"/>
      <c r="AG177" s="354"/>
      <c r="AH177" s="352"/>
      <c r="AI177" s="353"/>
      <c r="AJ177" s="353"/>
      <c r="AK177" s="354"/>
      <c r="AL177" s="54"/>
    </row>
    <row r="178" spans="1:38" ht="15.75" thickBot="1" x14ac:dyDescent="0.3">
      <c r="A178" s="533"/>
      <c r="B178" s="344"/>
      <c r="C178" s="345"/>
      <c r="D178" s="346"/>
      <c r="E178" s="344"/>
      <c r="F178" s="345"/>
      <c r="G178" s="345"/>
      <c r="H178" s="345"/>
      <c r="I178" s="345"/>
      <c r="J178" s="346"/>
      <c r="K178" s="352" t="s">
        <v>159</v>
      </c>
      <c r="L178" s="353"/>
      <c r="M178" s="354"/>
      <c r="N178" s="352"/>
      <c r="O178" s="353"/>
      <c r="P178" s="353"/>
      <c r="Q178" s="353"/>
      <c r="R178" s="353"/>
      <c r="S178" s="354"/>
      <c r="T178" s="352"/>
      <c r="U178" s="353"/>
      <c r="V178" s="353"/>
      <c r="W178" s="353"/>
      <c r="X178" s="353"/>
      <c r="Y178" s="353"/>
      <c r="Z178" s="353"/>
      <c r="AA178" s="353"/>
      <c r="AB178" s="353"/>
      <c r="AC178" s="353"/>
      <c r="AD178" s="353"/>
      <c r="AE178" s="353"/>
      <c r="AF178" s="353"/>
      <c r="AG178" s="354"/>
      <c r="AH178" s="352"/>
      <c r="AI178" s="353"/>
      <c r="AJ178" s="353"/>
      <c r="AK178" s="354"/>
      <c r="AL178" s="54"/>
    </row>
    <row r="179" spans="1:38" ht="15.75" thickBot="1" x14ac:dyDescent="0.3">
      <c r="A179" s="505"/>
      <c r="B179" s="264"/>
      <c r="C179" s="265"/>
      <c r="D179" s="266"/>
      <c r="E179" s="264"/>
      <c r="F179" s="265"/>
      <c r="G179" s="265"/>
      <c r="H179" s="265"/>
      <c r="I179" s="265"/>
      <c r="J179" s="266"/>
      <c r="K179" s="352" t="s">
        <v>160</v>
      </c>
      <c r="L179" s="353"/>
      <c r="M179" s="354"/>
      <c r="N179" s="352"/>
      <c r="O179" s="353"/>
      <c r="P179" s="353"/>
      <c r="Q179" s="353"/>
      <c r="R179" s="353"/>
      <c r="S179" s="354"/>
      <c r="T179" s="352"/>
      <c r="U179" s="353"/>
      <c r="V179" s="353"/>
      <c r="W179" s="353"/>
      <c r="X179" s="353"/>
      <c r="Y179" s="353"/>
      <c r="Z179" s="353"/>
      <c r="AA179" s="353"/>
      <c r="AB179" s="353"/>
      <c r="AC179" s="353"/>
      <c r="AD179" s="353"/>
      <c r="AE179" s="353"/>
      <c r="AF179" s="353"/>
      <c r="AG179" s="354"/>
      <c r="AH179" s="352"/>
      <c r="AI179" s="353"/>
      <c r="AJ179" s="353"/>
      <c r="AK179" s="354"/>
      <c r="AL179" s="54"/>
    </row>
    <row r="180" spans="1:38" x14ac:dyDescent="0.25">
      <c r="A180" s="504">
        <v>6</v>
      </c>
      <c r="B180" s="341" t="s">
        <v>66</v>
      </c>
      <c r="C180" s="342"/>
      <c r="D180" s="342"/>
      <c r="E180" s="342"/>
      <c r="F180" s="342"/>
      <c r="G180" s="342"/>
      <c r="H180" s="342"/>
      <c r="I180" s="342"/>
      <c r="J180" s="343"/>
      <c r="K180" s="534" t="s">
        <v>219</v>
      </c>
      <c r="L180" s="535"/>
      <c r="M180" s="535"/>
      <c r="N180" s="535"/>
      <c r="O180" s="535"/>
      <c r="P180" s="535"/>
      <c r="Q180" s="535"/>
      <c r="R180" s="535"/>
      <c r="S180" s="535"/>
      <c r="T180" s="535"/>
      <c r="U180" s="535"/>
      <c r="V180" s="535"/>
      <c r="W180" s="536"/>
      <c r="X180" s="534" t="s">
        <v>220</v>
      </c>
      <c r="Y180" s="535"/>
      <c r="Z180" s="535"/>
      <c r="AA180" s="535"/>
      <c r="AB180" s="535"/>
      <c r="AC180" s="535"/>
      <c r="AD180" s="535"/>
      <c r="AE180" s="535"/>
      <c r="AF180" s="535"/>
      <c r="AG180" s="535"/>
      <c r="AH180" s="535"/>
      <c r="AI180" s="535"/>
      <c r="AJ180" s="535"/>
      <c r="AK180" s="536"/>
      <c r="AL180" s="548"/>
    </row>
    <row r="181" spans="1:38" ht="15.75" thickBot="1" x14ac:dyDescent="0.3">
      <c r="A181" s="533"/>
      <c r="B181" s="344"/>
      <c r="C181" s="345"/>
      <c r="D181" s="345"/>
      <c r="E181" s="345"/>
      <c r="F181" s="345"/>
      <c r="G181" s="345"/>
      <c r="H181" s="345"/>
      <c r="I181" s="345"/>
      <c r="J181" s="346"/>
      <c r="K181" s="540"/>
      <c r="L181" s="541"/>
      <c r="M181" s="541"/>
      <c r="N181" s="541"/>
      <c r="O181" s="541"/>
      <c r="P181" s="541"/>
      <c r="Q181" s="541"/>
      <c r="R181" s="541"/>
      <c r="S181" s="541"/>
      <c r="T181" s="541"/>
      <c r="U181" s="541"/>
      <c r="V181" s="541"/>
      <c r="W181" s="542"/>
      <c r="X181" s="540"/>
      <c r="Y181" s="541"/>
      <c r="Z181" s="541"/>
      <c r="AA181" s="541"/>
      <c r="AB181" s="541"/>
      <c r="AC181" s="541"/>
      <c r="AD181" s="541"/>
      <c r="AE181" s="541"/>
      <c r="AF181" s="541"/>
      <c r="AG181" s="541"/>
      <c r="AH181" s="541"/>
      <c r="AI181" s="541"/>
      <c r="AJ181" s="541"/>
      <c r="AK181" s="542"/>
      <c r="AL181" s="548"/>
    </row>
    <row r="182" spans="1:38" x14ac:dyDescent="0.25">
      <c r="A182" s="533"/>
      <c r="B182" s="344"/>
      <c r="C182" s="345"/>
      <c r="D182" s="345"/>
      <c r="E182" s="345"/>
      <c r="F182" s="345"/>
      <c r="G182" s="345"/>
      <c r="H182" s="345"/>
      <c r="I182" s="345"/>
      <c r="J182" s="346"/>
      <c r="K182" s="341" t="s">
        <v>115</v>
      </c>
      <c r="L182" s="342"/>
      <c r="M182" s="342"/>
      <c r="N182" s="342"/>
      <c r="O182" s="342"/>
      <c r="P182" s="342"/>
      <c r="Q182" s="342"/>
      <c r="R182" s="342"/>
      <c r="S182" s="343"/>
      <c r="T182" s="341"/>
      <c r="U182" s="342"/>
      <c r="V182" s="342"/>
      <c r="W182" s="342"/>
      <c r="X182" s="342"/>
      <c r="Y182" s="342"/>
      <c r="Z182" s="342"/>
      <c r="AA182" s="342"/>
      <c r="AB182" s="342"/>
      <c r="AC182" s="342"/>
      <c r="AD182" s="342"/>
      <c r="AE182" s="342"/>
      <c r="AF182" s="342"/>
      <c r="AG182" s="342"/>
      <c r="AH182" s="342"/>
      <c r="AI182" s="342"/>
      <c r="AJ182" s="342"/>
      <c r="AK182" s="343"/>
      <c r="AL182" s="548"/>
    </row>
    <row r="183" spans="1:38" ht="15.75" thickBot="1" x14ac:dyDescent="0.3">
      <c r="A183" s="533"/>
      <c r="B183" s="264"/>
      <c r="C183" s="265"/>
      <c r="D183" s="265"/>
      <c r="E183" s="265"/>
      <c r="F183" s="265"/>
      <c r="G183" s="265"/>
      <c r="H183" s="265"/>
      <c r="I183" s="265"/>
      <c r="J183" s="266"/>
      <c r="K183" s="344"/>
      <c r="L183" s="345"/>
      <c r="M183" s="345"/>
      <c r="N183" s="345"/>
      <c r="O183" s="345"/>
      <c r="P183" s="345"/>
      <c r="Q183" s="345"/>
      <c r="R183" s="345"/>
      <c r="S183" s="346"/>
      <c r="T183" s="344"/>
      <c r="U183" s="552"/>
      <c r="V183" s="552"/>
      <c r="W183" s="552"/>
      <c r="X183" s="552"/>
      <c r="Y183" s="552"/>
      <c r="Z183" s="552"/>
      <c r="AA183" s="552"/>
      <c r="AB183" s="552"/>
      <c r="AC183" s="552"/>
      <c r="AD183" s="552"/>
      <c r="AE183" s="552"/>
      <c r="AF183" s="552"/>
      <c r="AG183" s="552"/>
      <c r="AH183" s="552"/>
      <c r="AI183" s="552"/>
      <c r="AJ183" s="552"/>
      <c r="AK183" s="346"/>
      <c r="AL183" s="548"/>
    </row>
    <row r="184" spans="1:38" x14ac:dyDescent="0.25">
      <c r="A184" s="533"/>
      <c r="B184" s="341" t="s">
        <v>114</v>
      </c>
      <c r="C184" s="342"/>
      <c r="D184" s="342"/>
      <c r="E184" s="342"/>
      <c r="F184" s="342"/>
      <c r="G184" s="342"/>
      <c r="H184" s="342"/>
      <c r="I184" s="342"/>
      <c r="J184" s="343"/>
      <c r="K184" s="344"/>
      <c r="L184" s="345"/>
      <c r="M184" s="345"/>
      <c r="N184" s="345"/>
      <c r="O184" s="345"/>
      <c r="P184" s="345"/>
      <c r="Q184" s="345"/>
      <c r="R184" s="345"/>
      <c r="S184" s="346"/>
      <c r="T184" s="344"/>
      <c r="U184" s="552"/>
      <c r="V184" s="552"/>
      <c r="W184" s="552"/>
      <c r="X184" s="552"/>
      <c r="Y184" s="552"/>
      <c r="Z184" s="552"/>
      <c r="AA184" s="552"/>
      <c r="AB184" s="552"/>
      <c r="AC184" s="552"/>
      <c r="AD184" s="552"/>
      <c r="AE184" s="552"/>
      <c r="AF184" s="552"/>
      <c r="AG184" s="552"/>
      <c r="AH184" s="552"/>
      <c r="AI184" s="552"/>
      <c r="AJ184" s="552"/>
      <c r="AK184" s="346"/>
      <c r="AL184" s="548"/>
    </row>
    <row r="185" spans="1:38" ht="15.75" thickBot="1" x14ac:dyDescent="0.3">
      <c r="A185" s="533"/>
      <c r="B185" s="344"/>
      <c r="C185" s="345"/>
      <c r="D185" s="345"/>
      <c r="E185" s="345"/>
      <c r="F185" s="345"/>
      <c r="G185" s="345"/>
      <c r="H185" s="345"/>
      <c r="I185" s="345"/>
      <c r="J185" s="346"/>
      <c r="K185" s="264"/>
      <c r="L185" s="265"/>
      <c r="M185" s="265"/>
      <c r="N185" s="265"/>
      <c r="O185" s="265"/>
      <c r="P185" s="265"/>
      <c r="Q185" s="265"/>
      <c r="R185" s="265"/>
      <c r="S185" s="266"/>
      <c r="T185" s="264"/>
      <c r="U185" s="265"/>
      <c r="V185" s="265"/>
      <c r="W185" s="265"/>
      <c r="X185" s="265"/>
      <c r="Y185" s="265"/>
      <c r="Z185" s="265"/>
      <c r="AA185" s="265"/>
      <c r="AB185" s="265"/>
      <c r="AC185" s="265"/>
      <c r="AD185" s="265"/>
      <c r="AE185" s="265"/>
      <c r="AF185" s="265"/>
      <c r="AG185" s="265"/>
      <c r="AH185" s="265"/>
      <c r="AI185" s="265"/>
      <c r="AJ185" s="265"/>
      <c r="AK185" s="266"/>
      <c r="AL185" s="548"/>
    </row>
    <row r="186" spans="1:38" ht="15.75" thickBot="1" x14ac:dyDescent="0.3">
      <c r="A186" s="533"/>
      <c r="B186" s="344"/>
      <c r="C186" s="345"/>
      <c r="D186" s="345"/>
      <c r="E186" s="345"/>
      <c r="F186" s="345"/>
      <c r="G186" s="345"/>
      <c r="H186" s="345"/>
      <c r="I186" s="345"/>
      <c r="J186" s="346"/>
      <c r="K186" s="352" t="s">
        <v>363</v>
      </c>
      <c r="L186" s="353"/>
      <c r="M186" s="353"/>
      <c r="N186" s="353"/>
      <c r="O186" s="353"/>
      <c r="P186" s="353"/>
      <c r="Q186" s="353"/>
      <c r="R186" s="353"/>
      <c r="S186" s="354"/>
      <c r="T186" s="352" t="s">
        <v>322</v>
      </c>
      <c r="U186" s="353"/>
      <c r="V186" s="353"/>
      <c r="W186" s="353"/>
      <c r="X186" s="353"/>
      <c r="Y186" s="353"/>
      <c r="Z186" s="354"/>
      <c r="AA186" s="352" t="s">
        <v>364</v>
      </c>
      <c r="AB186" s="353"/>
      <c r="AC186" s="353"/>
      <c r="AD186" s="353"/>
      <c r="AE186" s="353"/>
      <c r="AF186" s="353"/>
      <c r="AG186" s="354"/>
      <c r="AH186" s="352" t="s">
        <v>102</v>
      </c>
      <c r="AI186" s="353"/>
      <c r="AJ186" s="353"/>
      <c r="AK186" s="354"/>
      <c r="AL186" s="54"/>
    </row>
    <row r="187" spans="1:38" ht="15.75" thickBot="1" x14ac:dyDescent="0.3">
      <c r="A187" s="533"/>
      <c r="B187" s="344"/>
      <c r="C187" s="345"/>
      <c r="D187" s="345"/>
      <c r="E187" s="345"/>
      <c r="F187" s="345"/>
      <c r="G187" s="345"/>
      <c r="H187" s="345"/>
      <c r="I187" s="345"/>
      <c r="J187" s="346"/>
      <c r="K187" s="352"/>
      <c r="L187" s="353"/>
      <c r="M187" s="353"/>
      <c r="N187" s="353"/>
      <c r="O187" s="353"/>
      <c r="P187" s="353"/>
      <c r="Q187" s="353"/>
      <c r="R187" s="353"/>
      <c r="S187" s="354"/>
      <c r="T187" s="352"/>
      <c r="U187" s="353"/>
      <c r="V187" s="353"/>
      <c r="W187" s="353"/>
      <c r="X187" s="353"/>
      <c r="Y187" s="353"/>
      <c r="Z187" s="354"/>
      <c r="AA187" s="352"/>
      <c r="AB187" s="353"/>
      <c r="AC187" s="353"/>
      <c r="AD187" s="353"/>
      <c r="AE187" s="353"/>
      <c r="AF187" s="353"/>
      <c r="AG187" s="354"/>
      <c r="AH187" s="352"/>
      <c r="AI187" s="353"/>
      <c r="AJ187" s="353"/>
      <c r="AK187" s="354"/>
      <c r="AL187" s="54"/>
    </row>
    <row r="188" spans="1:38" ht="15.75" thickBot="1" x14ac:dyDescent="0.3">
      <c r="A188" s="533"/>
      <c r="B188" s="344"/>
      <c r="C188" s="345"/>
      <c r="D188" s="345"/>
      <c r="E188" s="345"/>
      <c r="F188" s="345"/>
      <c r="G188" s="345"/>
      <c r="H188" s="345"/>
      <c r="I188" s="345"/>
      <c r="J188" s="346"/>
      <c r="K188" s="352"/>
      <c r="L188" s="353"/>
      <c r="M188" s="353"/>
      <c r="N188" s="353"/>
      <c r="O188" s="353"/>
      <c r="P188" s="353"/>
      <c r="Q188" s="353"/>
      <c r="R188" s="353"/>
      <c r="S188" s="354"/>
      <c r="T188" s="352"/>
      <c r="U188" s="353"/>
      <c r="V188" s="353"/>
      <c r="W188" s="353"/>
      <c r="X188" s="353"/>
      <c r="Y188" s="353"/>
      <c r="Z188" s="354"/>
      <c r="AA188" s="352"/>
      <c r="AB188" s="353"/>
      <c r="AC188" s="353"/>
      <c r="AD188" s="353"/>
      <c r="AE188" s="353"/>
      <c r="AF188" s="353"/>
      <c r="AG188" s="354"/>
      <c r="AH188" s="352"/>
      <c r="AI188" s="353"/>
      <c r="AJ188" s="353"/>
      <c r="AK188" s="354"/>
      <c r="AL188" s="54"/>
    </row>
    <row r="189" spans="1:38" x14ac:dyDescent="0.25">
      <c r="A189" s="533"/>
      <c r="B189" s="344"/>
      <c r="C189" s="345"/>
      <c r="D189" s="345"/>
      <c r="E189" s="345"/>
      <c r="F189" s="345"/>
      <c r="G189" s="345"/>
      <c r="H189" s="345"/>
      <c r="I189" s="345"/>
      <c r="J189" s="346"/>
      <c r="K189" s="341"/>
      <c r="L189" s="342"/>
      <c r="M189" s="342"/>
      <c r="N189" s="342"/>
      <c r="O189" s="342"/>
      <c r="P189" s="342"/>
      <c r="Q189" s="342"/>
      <c r="R189" s="342"/>
      <c r="S189" s="343"/>
      <c r="T189" s="341"/>
      <c r="U189" s="342"/>
      <c r="V189" s="342"/>
      <c r="W189" s="342"/>
      <c r="X189" s="342"/>
      <c r="Y189" s="342"/>
      <c r="Z189" s="343"/>
      <c r="AA189" s="341"/>
      <c r="AB189" s="342"/>
      <c r="AC189" s="342"/>
      <c r="AD189" s="342"/>
      <c r="AE189" s="342"/>
      <c r="AF189" s="342"/>
      <c r="AG189" s="343"/>
      <c r="AH189" s="341"/>
      <c r="AI189" s="342"/>
      <c r="AJ189" s="342"/>
      <c r="AK189" s="343"/>
      <c r="AL189" s="548"/>
    </row>
    <row r="190" spans="1:38" ht="15.75" thickBot="1" x14ac:dyDescent="0.3">
      <c r="A190" s="505"/>
      <c r="B190" s="264"/>
      <c r="C190" s="265"/>
      <c r="D190" s="265"/>
      <c r="E190" s="265"/>
      <c r="F190" s="265"/>
      <c r="G190" s="265"/>
      <c r="H190" s="265"/>
      <c r="I190" s="265"/>
      <c r="J190" s="266"/>
      <c r="K190" s="264"/>
      <c r="L190" s="265"/>
      <c r="M190" s="265"/>
      <c r="N190" s="265"/>
      <c r="O190" s="265"/>
      <c r="P190" s="265"/>
      <c r="Q190" s="265"/>
      <c r="R190" s="265"/>
      <c r="S190" s="266"/>
      <c r="T190" s="264"/>
      <c r="U190" s="265"/>
      <c r="V190" s="265"/>
      <c r="W190" s="265"/>
      <c r="X190" s="265"/>
      <c r="Y190" s="265"/>
      <c r="Z190" s="266"/>
      <c r="AA190" s="264"/>
      <c r="AB190" s="265"/>
      <c r="AC190" s="265"/>
      <c r="AD190" s="265"/>
      <c r="AE190" s="265"/>
      <c r="AF190" s="265"/>
      <c r="AG190" s="266"/>
      <c r="AH190" s="264"/>
      <c r="AI190" s="265"/>
      <c r="AJ190" s="265"/>
      <c r="AK190" s="266"/>
      <c r="AL190" s="548"/>
    </row>
    <row r="191" spans="1:38" ht="15.75" thickBot="1" x14ac:dyDescent="0.3">
      <c r="A191" s="553" t="s">
        <v>365</v>
      </c>
      <c r="B191" s="554"/>
      <c r="C191" s="553" t="s">
        <v>366</v>
      </c>
      <c r="D191" s="555"/>
      <c r="E191" s="555"/>
      <c r="F191" s="555"/>
      <c r="G191" s="555"/>
      <c r="H191" s="555"/>
      <c r="I191" s="555"/>
      <c r="J191" s="555"/>
      <c r="K191" s="555"/>
      <c r="L191" s="555"/>
      <c r="M191" s="555"/>
      <c r="N191" s="555"/>
      <c r="O191" s="555"/>
      <c r="P191" s="555"/>
      <c r="Q191" s="555"/>
      <c r="R191" s="555"/>
      <c r="S191" s="555"/>
      <c r="T191" s="555"/>
      <c r="U191" s="555"/>
      <c r="V191" s="555"/>
      <c r="W191" s="555"/>
      <c r="X191" s="555"/>
      <c r="Y191" s="555"/>
      <c r="Z191" s="555"/>
      <c r="AA191" s="555"/>
      <c r="AB191" s="555"/>
      <c r="AC191" s="555"/>
      <c r="AD191" s="555"/>
      <c r="AE191" s="555"/>
      <c r="AF191" s="555"/>
      <c r="AG191" s="555"/>
      <c r="AH191" s="555"/>
      <c r="AI191" s="555"/>
      <c r="AJ191" s="555"/>
      <c r="AK191" s="554"/>
      <c r="AL191" s="54"/>
    </row>
    <row r="192" spans="1:38" x14ac:dyDescent="0.25">
      <c r="A192" s="341">
        <v>1</v>
      </c>
      <c r="B192" s="343"/>
      <c r="C192" s="341" t="s">
        <v>367</v>
      </c>
      <c r="D192" s="342"/>
      <c r="E192" s="342"/>
      <c r="F192" s="342"/>
      <c r="G192" s="342"/>
      <c r="H192" s="342"/>
      <c r="I192" s="343"/>
      <c r="J192" s="534" t="s">
        <v>219</v>
      </c>
      <c r="K192" s="535"/>
      <c r="L192" s="535"/>
      <c r="M192" s="535"/>
      <c r="N192" s="535"/>
      <c r="O192" s="535"/>
      <c r="P192" s="535"/>
      <c r="Q192" s="535"/>
      <c r="R192" s="535"/>
      <c r="S192" s="535"/>
      <c r="T192" s="535"/>
      <c r="U192" s="535"/>
      <c r="V192" s="535"/>
      <c r="W192" s="535"/>
      <c r="X192" s="535" t="s">
        <v>220</v>
      </c>
      <c r="Y192" s="535"/>
      <c r="Z192" s="535"/>
      <c r="AA192" s="535"/>
      <c r="AB192" s="535"/>
      <c r="AC192" s="535"/>
      <c r="AD192" s="535"/>
      <c r="AE192" s="535"/>
      <c r="AF192" s="535"/>
      <c r="AG192" s="535"/>
      <c r="AH192" s="535"/>
      <c r="AI192" s="535"/>
      <c r="AJ192" s="535"/>
      <c r="AK192" s="536"/>
      <c r="AL192" s="548"/>
    </row>
    <row r="193" spans="1:38" ht="15.75" thickBot="1" x14ac:dyDescent="0.3">
      <c r="A193" s="344"/>
      <c r="B193" s="346"/>
      <c r="C193" s="344"/>
      <c r="D193" s="345"/>
      <c r="E193" s="345"/>
      <c r="F193" s="345"/>
      <c r="G193" s="345"/>
      <c r="H193" s="345"/>
      <c r="I193" s="346"/>
      <c r="J193" s="540"/>
      <c r="K193" s="541"/>
      <c r="L193" s="541"/>
      <c r="M193" s="541"/>
      <c r="N193" s="541"/>
      <c r="O193" s="541"/>
      <c r="P193" s="541"/>
      <c r="Q193" s="541"/>
      <c r="R193" s="541"/>
      <c r="S193" s="541"/>
      <c r="T193" s="541"/>
      <c r="U193" s="541"/>
      <c r="V193" s="541"/>
      <c r="W193" s="541"/>
      <c r="X193" s="541"/>
      <c r="Y193" s="541"/>
      <c r="Z193" s="541"/>
      <c r="AA193" s="541"/>
      <c r="AB193" s="541"/>
      <c r="AC193" s="541"/>
      <c r="AD193" s="541"/>
      <c r="AE193" s="541"/>
      <c r="AF193" s="541"/>
      <c r="AG193" s="541"/>
      <c r="AH193" s="541"/>
      <c r="AI193" s="541"/>
      <c r="AJ193" s="541"/>
      <c r="AK193" s="542"/>
      <c r="AL193" s="548"/>
    </row>
    <row r="194" spans="1:38" ht="15.75" thickBot="1" x14ac:dyDescent="0.3">
      <c r="A194" s="264"/>
      <c r="B194" s="266"/>
      <c r="C194" s="264"/>
      <c r="D194" s="265"/>
      <c r="E194" s="265"/>
      <c r="F194" s="265"/>
      <c r="G194" s="265"/>
      <c r="H194" s="265"/>
      <c r="I194" s="266"/>
      <c r="J194" s="352" t="s">
        <v>368</v>
      </c>
      <c r="K194" s="353"/>
      <c r="L194" s="353"/>
      <c r="M194" s="353"/>
      <c r="N194" s="353"/>
      <c r="O194" s="353"/>
      <c r="P194" s="353"/>
      <c r="Q194" s="353"/>
      <c r="R194" s="353"/>
      <c r="S194" s="353"/>
      <c r="T194" s="353"/>
      <c r="U194" s="353"/>
      <c r="V194" s="353"/>
      <c r="W194" s="353"/>
      <c r="X194" s="353" t="s">
        <v>369</v>
      </c>
      <c r="Y194" s="353"/>
      <c r="Z194" s="353"/>
      <c r="AA194" s="353"/>
      <c r="AB194" s="353"/>
      <c r="AC194" s="353"/>
      <c r="AD194" s="353"/>
      <c r="AE194" s="353"/>
      <c r="AF194" s="353"/>
      <c r="AG194" s="353"/>
      <c r="AH194" s="353"/>
      <c r="AI194" s="353"/>
      <c r="AJ194" s="353"/>
      <c r="AK194" s="354"/>
      <c r="AL194" s="54"/>
    </row>
    <row r="195" spans="1:38" x14ac:dyDescent="0.25">
      <c r="A195" s="341"/>
      <c r="B195" s="343"/>
      <c r="C195" s="341" t="s">
        <v>370</v>
      </c>
      <c r="D195" s="342"/>
      <c r="E195" s="342"/>
      <c r="F195" s="342"/>
      <c r="G195" s="342"/>
      <c r="H195" s="343"/>
      <c r="I195" s="341" t="s">
        <v>371</v>
      </c>
      <c r="J195" s="342"/>
      <c r="K195" s="342"/>
      <c r="L195" s="342"/>
      <c r="M195" s="342"/>
      <c r="N195" s="343"/>
      <c r="O195" s="341" t="s">
        <v>372</v>
      </c>
      <c r="P195" s="342"/>
      <c r="Q195" s="342"/>
      <c r="R195" s="343"/>
      <c r="S195" s="341" t="s">
        <v>373</v>
      </c>
      <c r="T195" s="342"/>
      <c r="U195" s="342"/>
      <c r="V195" s="342"/>
      <c r="W195" s="342"/>
      <c r="X195" s="343"/>
      <c r="Y195" s="341" t="s">
        <v>371</v>
      </c>
      <c r="Z195" s="342"/>
      <c r="AA195" s="342"/>
      <c r="AB195" s="342"/>
      <c r="AC195" s="342"/>
      <c r="AD195" s="343"/>
      <c r="AE195" s="341" t="s">
        <v>372</v>
      </c>
      <c r="AF195" s="342"/>
      <c r="AG195" s="342"/>
      <c r="AH195" s="342"/>
      <c r="AI195" s="343"/>
      <c r="AJ195" s="341" t="s">
        <v>102</v>
      </c>
      <c r="AK195" s="343"/>
      <c r="AL195" s="548"/>
    </row>
    <row r="196" spans="1:38" ht="15.75" thickBot="1" x14ac:dyDescent="0.3">
      <c r="A196" s="344"/>
      <c r="B196" s="346"/>
      <c r="C196" s="344"/>
      <c r="D196" s="345"/>
      <c r="E196" s="345"/>
      <c r="F196" s="345"/>
      <c r="G196" s="345"/>
      <c r="H196" s="346"/>
      <c r="I196" s="264"/>
      <c r="J196" s="265"/>
      <c r="K196" s="265"/>
      <c r="L196" s="265"/>
      <c r="M196" s="265"/>
      <c r="N196" s="266"/>
      <c r="O196" s="264"/>
      <c r="P196" s="265"/>
      <c r="Q196" s="265"/>
      <c r="R196" s="266"/>
      <c r="S196" s="264"/>
      <c r="T196" s="265"/>
      <c r="U196" s="265"/>
      <c r="V196" s="265"/>
      <c r="W196" s="265"/>
      <c r="X196" s="266"/>
      <c r="Y196" s="264"/>
      <c r="Z196" s="265"/>
      <c r="AA196" s="265"/>
      <c r="AB196" s="265"/>
      <c r="AC196" s="265"/>
      <c r="AD196" s="266"/>
      <c r="AE196" s="264"/>
      <c r="AF196" s="265"/>
      <c r="AG196" s="265"/>
      <c r="AH196" s="265"/>
      <c r="AI196" s="266"/>
      <c r="AJ196" s="264"/>
      <c r="AK196" s="266"/>
      <c r="AL196" s="548"/>
    </row>
    <row r="197" spans="1:38" ht="15.75" thickBot="1" x14ac:dyDescent="0.3">
      <c r="A197" s="264"/>
      <c r="B197" s="266"/>
      <c r="C197" s="264"/>
      <c r="D197" s="265"/>
      <c r="E197" s="265"/>
      <c r="F197" s="265"/>
      <c r="G197" s="265"/>
      <c r="H197" s="266"/>
      <c r="I197" s="352" t="s">
        <v>374</v>
      </c>
      <c r="J197" s="353"/>
      <c r="K197" s="353"/>
      <c r="L197" s="353"/>
      <c r="M197" s="353"/>
      <c r="N197" s="354"/>
      <c r="O197" s="352"/>
      <c r="P197" s="353"/>
      <c r="Q197" s="353"/>
      <c r="R197" s="354"/>
      <c r="S197" s="352"/>
      <c r="T197" s="353"/>
      <c r="U197" s="353"/>
      <c r="V197" s="353"/>
      <c r="W197" s="353"/>
      <c r="X197" s="354"/>
      <c r="Y197" s="352" t="s">
        <v>375</v>
      </c>
      <c r="Z197" s="353"/>
      <c r="AA197" s="353"/>
      <c r="AB197" s="353"/>
      <c r="AC197" s="353"/>
      <c r="AD197" s="354"/>
      <c r="AE197" s="352"/>
      <c r="AF197" s="353"/>
      <c r="AG197" s="353"/>
      <c r="AH197" s="353"/>
      <c r="AI197" s="354"/>
      <c r="AJ197" s="352"/>
      <c r="AK197" s="354"/>
      <c r="AL197" s="54"/>
    </row>
    <row r="198" spans="1:38" x14ac:dyDescent="0.25">
      <c r="A198" s="341">
        <v>2</v>
      </c>
      <c r="B198" s="343"/>
      <c r="C198" s="341" t="s">
        <v>69</v>
      </c>
      <c r="D198" s="342"/>
      <c r="E198" s="342"/>
      <c r="F198" s="342"/>
      <c r="G198" s="342"/>
      <c r="H198" s="343"/>
      <c r="I198" s="534" t="s">
        <v>219</v>
      </c>
      <c r="J198" s="535"/>
      <c r="K198" s="535"/>
      <c r="L198" s="535"/>
      <c r="M198" s="535"/>
      <c r="N198" s="536"/>
      <c r="O198" s="534" t="s">
        <v>220</v>
      </c>
      <c r="P198" s="535"/>
      <c r="Q198" s="535"/>
      <c r="R198" s="536"/>
      <c r="S198" s="534" t="s">
        <v>102</v>
      </c>
      <c r="T198" s="535"/>
      <c r="U198" s="535"/>
      <c r="V198" s="535"/>
      <c r="W198" s="535"/>
      <c r="X198" s="535"/>
      <c r="Y198" s="535"/>
      <c r="Z198" s="535"/>
      <c r="AA198" s="535"/>
      <c r="AB198" s="535"/>
      <c r="AC198" s="535"/>
      <c r="AD198" s="535"/>
      <c r="AE198" s="535"/>
      <c r="AF198" s="535"/>
      <c r="AG198" s="535"/>
      <c r="AH198" s="535"/>
      <c r="AI198" s="535"/>
      <c r="AJ198" s="535"/>
      <c r="AK198" s="536"/>
      <c r="AL198" s="548"/>
    </row>
    <row r="199" spans="1:38" ht="15.75" thickBot="1" x14ac:dyDescent="0.3">
      <c r="A199" s="344"/>
      <c r="B199" s="346"/>
      <c r="C199" s="344"/>
      <c r="D199" s="345"/>
      <c r="E199" s="345"/>
      <c r="F199" s="345"/>
      <c r="G199" s="345"/>
      <c r="H199" s="346"/>
      <c r="I199" s="537"/>
      <c r="J199" s="538"/>
      <c r="K199" s="538"/>
      <c r="L199" s="538"/>
      <c r="M199" s="538"/>
      <c r="N199" s="539"/>
      <c r="O199" s="537"/>
      <c r="P199" s="538"/>
      <c r="Q199" s="538"/>
      <c r="R199" s="539"/>
      <c r="S199" s="540"/>
      <c r="T199" s="541"/>
      <c r="U199" s="541"/>
      <c r="V199" s="541"/>
      <c r="W199" s="541"/>
      <c r="X199" s="541"/>
      <c r="Y199" s="541"/>
      <c r="Z199" s="541"/>
      <c r="AA199" s="541"/>
      <c r="AB199" s="541"/>
      <c r="AC199" s="541"/>
      <c r="AD199" s="541"/>
      <c r="AE199" s="541"/>
      <c r="AF199" s="541"/>
      <c r="AG199" s="541"/>
      <c r="AH199" s="541"/>
      <c r="AI199" s="541"/>
      <c r="AJ199" s="541"/>
      <c r="AK199" s="542"/>
      <c r="AL199" s="548"/>
    </row>
    <row r="200" spans="1:38" ht="15.75" thickBot="1" x14ac:dyDescent="0.3">
      <c r="A200" s="264"/>
      <c r="B200" s="266"/>
      <c r="C200" s="264"/>
      <c r="D200" s="265"/>
      <c r="E200" s="265"/>
      <c r="F200" s="265"/>
      <c r="G200" s="265"/>
      <c r="H200" s="266"/>
      <c r="I200" s="540"/>
      <c r="J200" s="541"/>
      <c r="K200" s="541"/>
      <c r="L200" s="541"/>
      <c r="M200" s="541"/>
      <c r="N200" s="542"/>
      <c r="O200" s="540"/>
      <c r="P200" s="541"/>
      <c r="Q200" s="541"/>
      <c r="R200" s="542"/>
      <c r="S200" s="352"/>
      <c r="T200" s="353"/>
      <c r="U200" s="353"/>
      <c r="V200" s="353"/>
      <c r="W200" s="353"/>
      <c r="X200" s="353"/>
      <c r="Y200" s="353"/>
      <c r="Z200" s="353"/>
      <c r="AA200" s="353"/>
      <c r="AB200" s="353"/>
      <c r="AC200" s="353"/>
      <c r="AD200" s="353"/>
      <c r="AE200" s="353"/>
      <c r="AF200" s="353"/>
      <c r="AG200" s="353"/>
      <c r="AH200" s="353"/>
      <c r="AI200" s="353"/>
      <c r="AJ200" s="353"/>
      <c r="AK200" s="354"/>
      <c r="AL200" s="54"/>
    </row>
    <row r="201" spans="1:38" x14ac:dyDescent="0.25">
      <c r="A201" s="341">
        <v>3</v>
      </c>
      <c r="B201" s="343"/>
      <c r="C201" s="341" t="s">
        <v>376</v>
      </c>
      <c r="D201" s="342"/>
      <c r="E201" s="342"/>
      <c r="F201" s="342"/>
      <c r="G201" s="342"/>
      <c r="H201" s="343"/>
      <c r="I201" s="534" t="s">
        <v>322</v>
      </c>
      <c r="J201" s="535"/>
      <c r="K201" s="535"/>
      <c r="L201" s="535"/>
      <c r="M201" s="535"/>
      <c r="N201" s="535"/>
      <c r="O201" s="535"/>
      <c r="P201" s="536"/>
      <c r="Q201" s="534" t="s">
        <v>323</v>
      </c>
      <c r="R201" s="535"/>
      <c r="S201" s="535"/>
      <c r="T201" s="535"/>
      <c r="U201" s="536"/>
      <c r="V201" s="534" t="s">
        <v>102</v>
      </c>
      <c r="W201" s="535"/>
      <c r="X201" s="535"/>
      <c r="Y201" s="535"/>
      <c r="Z201" s="535"/>
      <c r="AA201" s="535"/>
      <c r="AB201" s="535"/>
      <c r="AC201" s="535"/>
      <c r="AD201" s="535"/>
      <c r="AE201" s="535"/>
      <c r="AF201" s="535"/>
      <c r="AG201" s="535"/>
      <c r="AH201" s="535"/>
      <c r="AI201" s="535"/>
      <c r="AJ201" s="535"/>
      <c r="AK201" s="536"/>
      <c r="AL201" s="548"/>
    </row>
    <row r="202" spans="1:38" ht="15.75" thickBot="1" x14ac:dyDescent="0.3">
      <c r="A202" s="344"/>
      <c r="B202" s="346"/>
      <c r="C202" s="344"/>
      <c r="D202" s="345"/>
      <c r="E202" s="345"/>
      <c r="F202" s="345"/>
      <c r="G202" s="345"/>
      <c r="H202" s="346"/>
      <c r="I202" s="540"/>
      <c r="J202" s="541"/>
      <c r="K202" s="541"/>
      <c r="L202" s="541"/>
      <c r="M202" s="541"/>
      <c r="N202" s="541"/>
      <c r="O202" s="541"/>
      <c r="P202" s="542"/>
      <c r="Q202" s="540"/>
      <c r="R202" s="541"/>
      <c r="S202" s="541"/>
      <c r="T202" s="541"/>
      <c r="U202" s="542"/>
      <c r="V202" s="540"/>
      <c r="W202" s="541"/>
      <c r="X202" s="541"/>
      <c r="Y202" s="541"/>
      <c r="Z202" s="541"/>
      <c r="AA202" s="541"/>
      <c r="AB202" s="541"/>
      <c r="AC202" s="541"/>
      <c r="AD202" s="541"/>
      <c r="AE202" s="541"/>
      <c r="AF202" s="541"/>
      <c r="AG202" s="541"/>
      <c r="AH202" s="541"/>
      <c r="AI202" s="541"/>
      <c r="AJ202" s="541"/>
      <c r="AK202" s="542"/>
      <c r="AL202" s="548"/>
    </row>
    <row r="203" spans="1:38" ht="15.75" thickBot="1" x14ac:dyDescent="0.3">
      <c r="A203" s="264"/>
      <c r="B203" s="266"/>
      <c r="C203" s="264"/>
      <c r="D203" s="265"/>
      <c r="E203" s="265"/>
      <c r="F203" s="265"/>
      <c r="G203" s="265"/>
      <c r="H203" s="266"/>
      <c r="I203" s="352" t="s">
        <v>377</v>
      </c>
      <c r="J203" s="353"/>
      <c r="K203" s="353"/>
      <c r="L203" s="353"/>
      <c r="M203" s="353"/>
      <c r="N203" s="353"/>
      <c r="O203" s="353"/>
      <c r="P203" s="354"/>
      <c r="Q203" s="352"/>
      <c r="R203" s="353"/>
      <c r="S203" s="353"/>
      <c r="T203" s="353"/>
      <c r="U203" s="354"/>
      <c r="V203" s="352"/>
      <c r="W203" s="353"/>
      <c r="X203" s="353"/>
      <c r="Y203" s="353"/>
      <c r="Z203" s="353"/>
      <c r="AA203" s="353"/>
      <c r="AB203" s="353"/>
      <c r="AC203" s="353"/>
      <c r="AD203" s="353"/>
      <c r="AE203" s="353"/>
      <c r="AF203" s="353"/>
      <c r="AG203" s="353"/>
      <c r="AH203" s="353"/>
      <c r="AI203" s="353"/>
      <c r="AJ203" s="353"/>
      <c r="AK203" s="354"/>
      <c r="AL203" s="54"/>
    </row>
    <row r="204" spans="1:38" ht="15.75" thickBot="1" x14ac:dyDescent="0.3">
      <c r="A204" s="352">
        <v>4</v>
      </c>
      <c r="B204" s="354"/>
      <c r="C204" s="352" t="s">
        <v>378</v>
      </c>
      <c r="D204" s="353"/>
      <c r="E204" s="353"/>
      <c r="F204" s="353"/>
      <c r="G204" s="353"/>
      <c r="H204" s="354"/>
      <c r="I204" s="352">
        <v>2</v>
      </c>
      <c r="J204" s="353"/>
      <c r="K204" s="353"/>
      <c r="L204" s="353"/>
      <c r="M204" s="353"/>
      <c r="N204" s="353"/>
      <c r="O204" s="353"/>
      <c r="P204" s="354"/>
      <c r="Q204" s="352"/>
      <c r="R204" s="353"/>
      <c r="S204" s="353"/>
      <c r="T204" s="353"/>
      <c r="U204" s="354"/>
      <c r="V204" s="352"/>
      <c r="W204" s="353"/>
      <c r="X204" s="353"/>
      <c r="Y204" s="353"/>
      <c r="Z204" s="353"/>
      <c r="AA204" s="353"/>
      <c r="AB204" s="353"/>
      <c r="AC204" s="353"/>
      <c r="AD204" s="353"/>
      <c r="AE204" s="353"/>
      <c r="AF204" s="353"/>
      <c r="AG204" s="353"/>
      <c r="AH204" s="353"/>
      <c r="AI204" s="353"/>
      <c r="AJ204" s="353"/>
      <c r="AK204" s="354"/>
      <c r="AL204" s="54"/>
    </row>
    <row r="205" spans="1:38" ht="15.75" thickBot="1" x14ac:dyDescent="0.3">
      <c r="A205" s="553" t="s">
        <v>379</v>
      </c>
      <c r="B205" s="554"/>
      <c r="C205" s="553" t="s">
        <v>380</v>
      </c>
      <c r="D205" s="555"/>
      <c r="E205" s="555"/>
      <c r="F205" s="555"/>
      <c r="G205" s="555"/>
      <c r="H205" s="555"/>
      <c r="I205" s="555"/>
      <c r="J205" s="555"/>
      <c r="K205" s="555"/>
      <c r="L205" s="555"/>
      <c r="M205" s="555"/>
      <c r="N205" s="555"/>
      <c r="O205" s="555"/>
      <c r="P205" s="555"/>
      <c r="Q205" s="555"/>
      <c r="R205" s="555"/>
      <c r="S205" s="555"/>
      <c r="T205" s="555"/>
      <c r="U205" s="555"/>
      <c r="V205" s="555"/>
      <c r="W205" s="555"/>
      <c r="X205" s="555"/>
      <c r="Y205" s="555"/>
      <c r="Z205" s="555"/>
      <c r="AA205" s="555"/>
      <c r="AB205" s="555"/>
      <c r="AC205" s="555"/>
      <c r="AD205" s="555"/>
      <c r="AE205" s="555"/>
      <c r="AF205" s="555"/>
      <c r="AG205" s="555"/>
      <c r="AH205" s="555"/>
      <c r="AI205" s="555"/>
      <c r="AJ205" s="555"/>
      <c r="AK205" s="554"/>
      <c r="AL205" s="54"/>
    </row>
    <row r="206" spans="1:38" x14ac:dyDescent="0.25">
      <c r="A206" s="341">
        <v>1</v>
      </c>
      <c r="B206" s="343"/>
      <c r="C206" s="341" t="s">
        <v>381</v>
      </c>
      <c r="D206" s="342"/>
      <c r="E206" s="342"/>
      <c r="F206" s="342"/>
      <c r="G206" s="342"/>
      <c r="H206" s="342"/>
      <c r="I206" s="342"/>
      <c r="J206" s="342"/>
      <c r="K206" s="342"/>
      <c r="L206" s="343"/>
      <c r="M206" s="341" t="s">
        <v>382</v>
      </c>
      <c r="N206" s="342"/>
      <c r="O206" s="342"/>
      <c r="P206" s="342"/>
      <c r="Q206" s="342"/>
      <c r="R206" s="342"/>
      <c r="S206" s="342"/>
      <c r="T206" s="342"/>
      <c r="U206" s="342"/>
      <c r="V206" s="342"/>
      <c r="W206" s="342"/>
      <c r="X206" s="342"/>
      <c r="Y206" s="342"/>
      <c r="Z206" s="342"/>
      <c r="AA206" s="342"/>
      <c r="AB206" s="342"/>
      <c r="AC206" s="342"/>
      <c r="AD206" s="342"/>
      <c r="AE206" s="342"/>
      <c r="AF206" s="342"/>
      <c r="AG206" s="342"/>
      <c r="AH206" s="342"/>
      <c r="AI206" s="342"/>
      <c r="AJ206" s="343"/>
      <c r="AK206" s="504"/>
      <c r="AL206" s="548"/>
    </row>
    <row r="207" spans="1:38" ht="15.75" thickBot="1" x14ac:dyDescent="0.3">
      <c r="A207" s="344"/>
      <c r="B207" s="346"/>
      <c r="C207" s="344"/>
      <c r="D207" s="345"/>
      <c r="E207" s="345"/>
      <c r="F207" s="345"/>
      <c r="G207" s="345"/>
      <c r="H207" s="345"/>
      <c r="I207" s="345"/>
      <c r="J207" s="345"/>
      <c r="K207" s="345"/>
      <c r="L207" s="346"/>
      <c r="M207" s="264"/>
      <c r="N207" s="265"/>
      <c r="O207" s="265"/>
      <c r="P207" s="265"/>
      <c r="Q207" s="265"/>
      <c r="R207" s="265"/>
      <c r="S207" s="265"/>
      <c r="T207" s="265"/>
      <c r="U207" s="265"/>
      <c r="V207" s="265"/>
      <c r="W207" s="265"/>
      <c r="X207" s="265"/>
      <c r="Y207" s="265"/>
      <c r="Z207" s="265"/>
      <c r="AA207" s="265"/>
      <c r="AB207" s="265"/>
      <c r="AC207" s="265"/>
      <c r="AD207" s="265"/>
      <c r="AE207" s="265"/>
      <c r="AF207" s="265"/>
      <c r="AG207" s="265"/>
      <c r="AH207" s="265"/>
      <c r="AI207" s="265"/>
      <c r="AJ207" s="266"/>
      <c r="AK207" s="505"/>
      <c r="AL207" s="548"/>
    </row>
    <row r="208" spans="1:38" ht="15.75" thickBot="1" x14ac:dyDescent="0.3">
      <c r="A208" s="264"/>
      <c r="B208" s="266"/>
      <c r="C208" s="264"/>
      <c r="D208" s="265"/>
      <c r="E208" s="265"/>
      <c r="F208" s="265"/>
      <c r="G208" s="265"/>
      <c r="H208" s="265"/>
      <c r="I208" s="265"/>
      <c r="J208" s="265"/>
      <c r="K208" s="265"/>
      <c r="L208" s="266"/>
      <c r="M208" s="352" t="s">
        <v>383</v>
      </c>
      <c r="N208" s="353"/>
      <c r="O208" s="353"/>
      <c r="P208" s="353"/>
      <c r="Q208" s="353"/>
      <c r="R208" s="353"/>
      <c r="S208" s="353"/>
      <c r="T208" s="353"/>
      <c r="U208" s="353"/>
      <c r="V208" s="353"/>
      <c r="W208" s="353"/>
      <c r="X208" s="353"/>
      <c r="Y208" s="353"/>
      <c r="Z208" s="353"/>
      <c r="AA208" s="353"/>
      <c r="AB208" s="353"/>
      <c r="AC208" s="353"/>
      <c r="AD208" s="353"/>
      <c r="AE208" s="353"/>
      <c r="AF208" s="353"/>
      <c r="AG208" s="353"/>
      <c r="AH208" s="353"/>
      <c r="AI208" s="353"/>
      <c r="AJ208" s="354"/>
      <c r="AK208" s="52"/>
      <c r="AL208" s="54"/>
    </row>
    <row r="209" spans="1:38" x14ac:dyDescent="0.25">
      <c r="A209" s="341">
        <v>2</v>
      </c>
      <c r="B209" s="343"/>
      <c r="C209" s="341" t="s">
        <v>384</v>
      </c>
      <c r="D209" s="342"/>
      <c r="E209" s="342"/>
      <c r="F209" s="342"/>
      <c r="G209" s="342"/>
      <c r="H209" s="342"/>
      <c r="I209" s="342"/>
      <c r="J209" s="342"/>
      <c r="K209" s="342"/>
      <c r="L209" s="343"/>
      <c r="M209" s="341" t="s">
        <v>382</v>
      </c>
      <c r="N209" s="342"/>
      <c r="O209" s="342"/>
      <c r="P209" s="342"/>
      <c r="Q209" s="342"/>
      <c r="R209" s="342"/>
      <c r="S209" s="342"/>
      <c r="T209" s="342"/>
      <c r="U209" s="342"/>
      <c r="V209" s="342"/>
      <c r="W209" s="342"/>
      <c r="X209" s="342"/>
      <c r="Y209" s="342"/>
      <c r="Z209" s="342"/>
      <c r="AA209" s="342"/>
      <c r="AB209" s="342"/>
      <c r="AC209" s="342"/>
      <c r="AD209" s="342"/>
      <c r="AE209" s="342"/>
      <c r="AF209" s="342"/>
      <c r="AG209" s="342"/>
      <c r="AH209" s="342"/>
      <c r="AI209" s="342"/>
      <c r="AJ209" s="343"/>
      <c r="AK209" s="504"/>
      <c r="AL209" s="548"/>
    </row>
    <row r="210" spans="1:38" ht="15.75" thickBot="1" x14ac:dyDescent="0.3">
      <c r="A210" s="344"/>
      <c r="B210" s="346"/>
      <c r="C210" s="344"/>
      <c r="D210" s="345"/>
      <c r="E210" s="345"/>
      <c r="F210" s="345"/>
      <c r="G210" s="345"/>
      <c r="H210" s="345"/>
      <c r="I210" s="345"/>
      <c r="J210" s="345"/>
      <c r="K210" s="345"/>
      <c r="L210" s="346"/>
      <c r="M210" s="264"/>
      <c r="N210" s="265"/>
      <c r="O210" s="265"/>
      <c r="P210" s="265"/>
      <c r="Q210" s="265"/>
      <c r="R210" s="265"/>
      <c r="S210" s="265"/>
      <c r="T210" s="265"/>
      <c r="U210" s="265"/>
      <c r="V210" s="265"/>
      <c r="W210" s="265"/>
      <c r="X210" s="265"/>
      <c r="Y210" s="265"/>
      <c r="Z210" s="265"/>
      <c r="AA210" s="265"/>
      <c r="AB210" s="265"/>
      <c r="AC210" s="265"/>
      <c r="AD210" s="265"/>
      <c r="AE210" s="265"/>
      <c r="AF210" s="265"/>
      <c r="AG210" s="265"/>
      <c r="AH210" s="265"/>
      <c r="AI210" s="265"/>
      <c r="AJ210" s="266"/>
      <c r="AK210" s="505"/>
      <c r="AL210" s="548"/>
    </row>
    <row r="211" spans="1:38" ht="15.75" thickBot="1" x14ac:dyDescent="0.3">
      <c r="A211" s="264"/>
      <c r="B211" s="266"/>
      <c r="C211" s="264"/>
      <c r="D211" s="265"/>
      <c r="E211" s="265"/>
      <c r="F211" s="265"/>
      <c r="G211" s="265"/>
      <c r="H211" s="265"/>
      <c r="I211" s="265"/>
      <c r="J211" s="265"/>
      <c r="K211" s="265"/>
      <c r="L211" s="266"/>
      <c r="M211" s="352" t="s">
        <v>383</v>
      </c>
      <c r="N211" s="353"/>
      <c r="O211" s="353"/>
      <c r="P211" s="353"/>
      <c r="Q211" s="353"/>
      <c r="R211" s="353"/>
      <c r="S211" s="353"/>
      <c r="T211" s="353"/>
      <c r="U211" s="353"/>
      <c r="V211" s="353"/>
      <c r="W211" s="353"/>
      <c r="X211" s="353"/>
      <c r="Y211" s="353"/>
      <c r="Z211" s="353"/>
      <c r="AA211" s="353"/>
      <c r="AB211" s="353"/>
      <c r="AC211" s="353"/>
      <c r="AD211" s="353"/>
      <c r="AE211" s="353"/>
      <c r="AF211" s="353"/>
      <c r="AG211" s="353"/>
      <c r="AH211" s="353"/>
      <c r="AI211" s="353"/>
      <c r="AJ211" s="354"/>
      <c r="AK211" s="52"/>
      <c r="AL211" s="54"/>
    </row>
    <row r="212" spans="1:38" x14ac:dyDescent="0.25">
      <c r="A212" s="341">
        <v>3</v>
      </c>
      <c r="B212" s="343"/>
      <c r="C212" s="341" t="s">
        <v>385</v>
      </c>
      <c r="D212" s="342"/>
      <c r="E212" s="342"/>
      <c r="F212" s="342"/>
      <c r="G212" s="342"/>
      <c r="H212" s="342"/>
      <c r="I212" s="342"/>
      <c r="J212" s="342"/>
      <c r="K212" s="342"/>
      <c r="L212" s="343"/>
      <c r="M212" s="341" t="s">
        <v>382</v>
      </c>
      <c r="N212" s="342"/>
      <c r="O212" s="342"/>
      <c r="P212" s="342"/>
      <c r="Q212" s="342"/>
      <c r="R212" s="342"/>
      <c r="S212" s="342"/>
      <c r="T212" s="342"/>
      <c r="U212" s="342"/>
      <c r="V212" s="342"/>
      <c r="W212" s="342"/>
      <c r="X212" s="342"/>
      <c r="Y212" s="342"/>
      <c r="Z212" s="342"/>
      <c r="AA212" s="342"/>
      <c r="AB212" s="342"/>
      <c r="AC212" s="342"/>
      <c r="AD212" s="342"/>
      <c r="AE212" s="342"/>
      <c r="AF212" s="342"/>
      <c r="AG212" s="342"/>
      <c r="AH212" s="342"/>
      <c r="AI212" s="342"/>
      <c r="AJ212" s="343"/>
      <c r="AK212" s="504"/>
      <c r="AL212" s="548"/>
    </row>
    <row r="213" spans="1:38" ht="15.75" thickBot="1" x14ac:dyDescent="0.3">
      <c r="A213" s="344"/>
      <c r="B213" s="346"/>
      <c r="C213" s="344" t="s">
        <v>386</v>
      </c>
      <c r="D213" s="345"/>
      <c r="E213" s="345"/>
      <c r="F213" s="345"/>
      <c r="G213" s="345"/>
      <c r="H213" s="345"/>
      <c r="I213" s="345"/>
      <c r="J213" s="345"/>
      <c r="K213" s="345"/>
      <c r="L213" s="346"/>
      <c r="M213" s="264"/>
      <c r="N213" s="265"/>
      <c r="O213" s="265"/>
      <c r="P213" s="265"/>
      <c r="Q213" s="265"/>
      <c r="R213" s="265"/>
      <c r="S213" s="265"/>
      <c r="T213" s="265"/>
      <c r="U213" s="265"/>
      <c r="V213" s="265"/>
      <c r="W213" s="265"/>
      <c r="X213" s="265"/>
      <c r="Y213" s="265"/>
      <c r="Z213" s="265"/>
      <c r="AA213" s="265"/>
      <c r="AB213" s="265"/>
      <c r="AC213" s="265"/>
      <c r="AD213" s="265"/>
      <c r="AE213" s="265"/>
      <c r="AF213" s="265"/>
      <c r="AG213" s="265"/>
      <c r="AH213" s="265"/>
      <c r="AI213" s="265"/>
      <c r="AJ213" s="266"/>
      <c r="AK213" s="505"/>
      <c r="AL213" s="548"/>
    </row>
    <row r="214" spans="1:38" ht="15.75" thickBot="1" x14ac:dyDescent="0.3">
      <c r="A214" s="264"/>
      <c r="B214" s="266"/>
      <c r="C214" s="424"/>
      <c r="D214" s="425"/>
      <c r="E214" s="425"/>
      <c r="F214" s="425"/>
      <c r="G214" s="425"/>
      <c r="H214" s="425"/>
      <c r="I214" s="425"/>
      <c r="J214" s="425"/>
      <c r="K214" s="425"/>
      <c r="L214" s="426"/>
      <c r="M214" s="352" t="s">
        <v>383</v>
      </c>
      <c r="N214" s="353"/>
      <c r="O214" s="353"/>
      <c r="P214" s="353"/>
      <c r="Q214" s="353"/>
      <c r="R214" s="353"/>
      <c r="S214" s="353"/>
      <c r="T214" s="353"/>
      <c r="U214" s="353"/>
      <c r="V214" s="353"/>
      <c r="W214" s="353"/>
      <c r="X214" s="353"/>
      <c r="Y214" s="353"/>
      <c r="Z214" s="353"/>
      <c r="AA214" s="353"/>
      <c r="AB214" s="353"/>
      <c r="AC214" s="353"/>
      <c r="AD214" s="353"/>
      <c r="AE214" s="353"/>
      <c r="AF214" s="353"/>
      <c r="AG214" s="353"/>
      <c r="AH214" s="353"/>
      <c r="AI214" s="353"/>
      <c r="AJ214" s="354"/>
      <c r="AK214" s="52"/>
      <c r="AL214" s="54"/>
    </row>
    <row r="215" spans="1:38" ht="15.75" thickBot="1" x14ac:dyDescent="0.3">
      <c r="A215" s="352" t="s">
        <v>387</v>
      </c>
      <c r="B215" s="354"/>
      <c r="C215" s="352" t="s">
        <v>388</v>
      </c>
      <c r="D215" s="353"/>
      <c r="E215" s="353"/>
      <c r="F215" s="353"/>
      <c r="G215" s="353"/>
      <c r="H215" s="353"/>
      <c r="I215" s="353"/>
      <c r="J215" s="353"/>
      <c r="K215" s="353"/>
      <c r="L215" s="353"/>
      <c r="M215" s="353"/>
      <c r="N215" s="353"/>
      <c r="O215" s="353"/>
      <c r="P215" s="353"/>
      <c r="Q215" s="353"/>
      <c r="R215" s="353"/>
      <c r="S215" s="353"/>
      <c r="T215" s="353"/>
      <c r="U215" s="353"/>
      <c r="V215" s="353"/>
      <c r="W215" s="353"/>
      <c r="X215" s="353"/>
      <c r="Y215" s="353"/>
      <c r="Z215" s="353"/>
      <c r="AA215" s="353"/>
      <c r="AB215" s="353"/>
      <c r="AC215" s="353"/>
      <c r="AD215" s="353"/>
      <c r="AE215" s="353"/>
      <c r="AF215" s="353"/>
      <c r="AG215" s="353"/>
      <c r="AH215" s="353"/>
      <c r="AI215" s="353"/>
      <c r="AJ215" s="353"/>
      <c r="AK215" s="354"/>
      <c r="AL215" s="54"/>
    </row>
    <row r="216" spans="1:38" ht="15.75" thickBot="1" x14ac:dyDescent="0.3">
      <c r="A216" s="553">
        <v>1</v>
      </c>
      <c r="B216" s="554"/>
      <c r="C216" s="553" t="s">
        <v>254</v>
      </c>
      <c r="D216" s="555"/>
      <c r="E216" s="555"/>
      <c r="F216" s="554"/>
      <c r="G216" s="553" t="s">
        <v>389</v>
      </c>
      <c r="H216" s="555"/>
      <c r="I216" s="555"/>
      <c r="J216" s="555"/>
      <c r="K216" s="554"/>
      <c r="L216" s="553" t="s">
        <v>390</v>
      </c>
      <c r="M216" s="555"/>
      <c r="N216" s="555"/>
      <c r="O216" s="555"/>
      <c r="P216" s="555"/>
      <c r="Q216" s="555"/>
      <c r="R216" s="555"/>
      <c r="S216" s="555"/>
      <c r="T216" s="554"/>
      <c r="U216" s="553" t="s">
        <v>391</v>
      </c>
      <c r="V216" s="555"/>
      <c r="W216" s="555"/>
      <c r="X216" s="555"/>
      <c r="Y216" s="555"/>
      <c r="Z216" s="555"/>
      <c r="AA216" s="555"/>
      <c r="AB216" s="555"/>
      <c r="AC216" s="555"/>
      <c r="AD216" s="554"/>
      <c r="AE216" s="55"/>
      <c r="AF216" s="555" t="s">
        <v>392</v>
      </c>
      <c r="AG216" s="555"/>
      <c r="AH216" s="555"/>
      <c r="AI216" s="555"/>
      <c r="AJ216" s="555"/>
      <c r="AK216" s="554"/>
      <c r="AL216" s="54"/>
    </row>
    <row r="217" spans="1:38" x14ac:dyDescent="0.25">
      <c r="A217" s="534">
        <v>2</v>
      </c>
      <c r="B217" s="536"/>
      <c r="C217" s="534" t="s">
        <v>393</v>
      </c>
      <c r="D217" s="535"/>
      <c r="E217" s="535"/>
      <c r="F217" s="536"/>
      <c r="G217" s="341"/>
      <c r="H217" s="342"/>
      <c r="I217" s="342"/>
      <c r="J217" s="342"/>
      <c r="K217" s="342"/>
      <c r="L217" s="342"/>
      <c r="M217" s="342"/>
      <c r="N217" s="342"/>
      <c r="O217" s="342"/>
      <c r="P217" s="342"/>
      <c r="Q217" s="342"/>
      <c r="R217" s="342"/>
      <c r="S217" s="342"/>
      <c r="T217" s="342"/>
      <c r="U217" s="342"/>
      <c r="V217" s="342"/>
      <c r="W217" s="342"/>
      <c r="X217" s="342"/>
      <c r="Y217" s="342"/>
      <c r="Z217" s="342"/>
      <c r="AA217" s="342"/>
      <c r="AB217" s="342"/>
      <c r="AC217" s="342"/>
      <c r="AD217" s="342"/>
      <c r="AE217" s="342"/>
      <c r="AF217" s="342"/>
      <c r="AG217" s="342"/>
      <c r="AH217" s="342"/>
      <c r="AI217" s="342"/>
      <c r="AJ217" s="342"/>
      <c r="AK217" s="343"/>
      <c r="AL217" s="548"/>
    </row>
    <row r="218" spans="1:38" ht="15.75" thickBot="1" x14ac:dyDescent="0.3">
      <c r="A218" s="540"/>
      <c r="B218" s="542"/>
      <c r="C218" s="540"/>
      <c r="D218" s="541"/>
      <c r="E218" s="541"/>
      <c r="F218" s="542"/>
      <c r="G218" s="264"/>
      <c r="H218" s="265"/>
      <c r="I218" s="265"/>
      <c r="J218" s="265"/>
      <c r="K218" s="265"/>
      <c r="L218" s="265"/>
      <c r="M218" s="265"/>
      <c r="N218" s="265"/>
      <c r="O218" s="265"/>
      <c r="P218" s="265"/>
      <c r="Q218" s="265"/>
      <c r="R218" s="265"/>
      <c r="S218" s="265"/>
      <c r="T218" s="265"/>
      <c r="U218" s="265"/>
      <c r="V218" s="265"/>
      <c r="W218" s="265"/>
      <c r="X218" s="265"/>
      <c r="Y218" s="265"/>
      <c r="Z218" s="265"/>
      <c r="AA218" s="265"/>
      <c r="AB218" s="265"/>
      <c r="AC218" s="265"/>
      <c r="AD218" s="265"/>
      <c r="AE218" s="265"/>
      <c r="AF218" s="265"/>
      <c r="AG218" s="265"/>
      <c r="AH218" s="265"/>
      <c r="AI218" s="265"/>
      <c r="AJ218" s="265"/>
      <c r="AK218" s="266"/>
      <c r="AL218" s="548"/>
    </row>
    <row r="219" spans="1:38" x14ac:dyDescent="0.25">
      <c r="A219" s="534">
        <v>3</v>
      </c>
      <c r="B219" s="536"/>
      <c r="C219" s="534" t="s">
        <v>354</v>
      </c>
      <c r="D219" s="535"/>
      <c r="E219" s="536"/>
      <c r="F219" s="534" t="s">
        <v>364</v>
      </c>
      <c r="G219" s="535"/>
      <c r="H219" s="535"/>
      <c r="I219" s="535"/>
      <c r="J219" s="535"/>
      <c r="K219" s="535"/>
      <c r="L219" s="535"/>
      <c r="M219" s="535"/>
      <c r="N219" s="535"/>
      <c r="O219" s="536"/>
      <c r="P219" s="534" t="s">
        <v>97</v>
      </c>
      <c r="Q219" s="535"/>
      <c r="R219" s="535"/>
      <c r="S219" s="535"/>
      <c r="T219" s="535"/>
      <c r="U219" s="535"/>
      <c r="V219" s="535"/>
      <c r="W219" s="535"/>
      <c r="X219" s="535"/>
      <c r="Y219" s="535"/>
      <c r="Z219" s="535"/>
      <c r="AA219" s="535"/>
      <c r="AB219" s="535"/>
      <c r="AC219" s="535"/>
      <c r="AD219" s="535"/>
      <c r="AE219" s="536"/>
      <c r="AF219" s="534" t="s">
        <v>102</v>
      </c>
      <c r="AG219" s="535"/>
      <c r="AH219" s="535"/>
      <c r="AI219" s="535"/>
      <c r="AJ219" s="535"/>
      <c r="AK219" s="536"/>
      <c r="AL219" s="548"/>
    </row>
    <row r="220" spans="1:38" ht="15.75" thickBot="1" x14ac:dyDescent="0.3">
      <c r="A220" s="537"/>
      <c r="B220" s="539"/>
      <c r="C220" s="540"/>
      <c r="D220" s="541"/>
      <c r="E220" s="542"/>
      <c r="F220" s="540"/>
      <c r="G220" s="541"/>
      <c r="H220" s="541"/>
      <c r="I220" s="541"/>
      <c r="J220" s="541"/>
      <c r="K220" s="541"/>
      <c r="L220" s="541"/>
      <c r="M220" s="541"/>
      <c r="N220" s="541"/>
      <c r="O220" s="542"/>
      <c r="P220" s="540"/>
      <c r="Q220" s="541"/>
      <c r="R220" s="541"/>
      <c r="S220" s="541"/>
      <c r="T220" s="541"/>
      <c r="U220" s="541"/>
      <c r="V220" s="541"/>
      <c r="W220" s="541"/>
      <c r="X220" s="541"/>
      <c r="Y220" s="541"/>
      <c r="Z220" s="541"/>
      <c r="AA220" s="541"/>
      <c r="AB220" s="541"/>
      <c r="AC220" s="541"/>
      <c r="AD220" s="541"/>
      <c r="AE220" s="542"/>
      <c r="AF220" s="540"/>
      <c r="AG220" s="541"/>
      <c r="AH220" s="541"/>
      <c r="AI220" s="541"/>
      <c r="AJ220" s="541"/>
      <c r="AK220" s="542"/>
      <c r="AL220" s="548"/>
    </row>
    <row r="221" spans="1:38" ht="15.75" thickBot="1" x14ac:dyDescent="0.3">
      <c r="A221" s="537"/>
      <c r="B221" s="539"/>
      <c r="C221" s="56" t="s">
        <v>394</v>
      </c>
      <c r="D221" s="553" t="s">
        <v>395</v>
      </c>
      <c r="E221" s="554"/>
      <c r="F221" s="553" t="s">
        <v>394</v>
      </c>
      <c r="G221" s="554"/>
      <c r="H221" s="553" t="s">
        <v>395</v>
      </c>
      <c r="I221" s="555"/>
      <c r="J221" s="555"/>
      <c r="K221" s="555"/>
      <c r="L221" s="555"/>
      <c r="M221" s="555"/>
      <c r="N221" s="555"/>
      <c r="O221" s="554"/>
      <c r="P221" s="553" t="s">
        <v>394</v>
      </c>
      <c r="Q221" s="555"/>
      <c r="R221" s="555"/>
      <c r="S221" s="555"/>
      <c r="T221" s="555"/>
      <c r="U221" s="555"/>
      <c r="V221" s="554"/>
      <c r="W221" s="553" t="s">
        <v>395</v>
      </c>
      <c r="X221" s="555"/>
      <c r="Y221" s="555"/>
      <c r="Z221" s="555"/>
      <c r="AA221" s="555"/>
      <c r="AB221" s="555"/>
      <c r="AC221" s="555"/>
      <c r="AD221" s="555"/>
      <c r="AE221" s="554"/>
      <c r="AF221" s="352"/>
      <c r="AG221" s="353"/>
      <c r="AH221" s="353"/>
      <c r="AI221" s="353"/>
      <c r="AJ221" s="353"/>
      <c r="AK221" s="354"/>
      <c r="AL221" s="54"/>
    </row>
    <row r="222" spans="1:38" ht="15.75" thickBot="1" x14ac:dyDescent="0.3">
      <c r="A222" s="540"/>
      <c r="B222" s="542"/>
      <c r="C222" s="52"/>
      <c r="D222" s="352"/>
      <c r="E222" s="354"/>
      <c r="F222" s="352"/>
      <c r="G222" s="354"/>
      <c r="H222" s="352"/>
      <c r="I222" s="353"/>
      <c r="J222" s="353"/>
      <c r="K222" s="353"/>
      <c r="L222" s="353"/>
      <c r="M222" s="353"/>
      <c r="N222" s="353"/>
      <c r="O222" s="354"/>
      <c r="P222" s="352"/>
      <c r="Q222" s="353"/>
      <c r="R222" s="353"/>
      <c r="S222" s="353"/>
      <c r="T222" s="353"/>
      <c r="U222" s="353"/>
      <c r="V222" s="354"/>
      <c r="W222" s="352"/>
      <c r="X222" s="353"/>
      <c r="Y222" s="353"/>
      <c r="Z222" s="353"/>
      <c r="AA222" s="353"/>
      <c r="AB222" s="353"/>
      <c r="AC222" s="353"/>
      <c r="AD222" s="353"/>
      <c r="AE222" s="354"/>
      <c r="AF222" s="352"/>
      <c r="AG222" s="353"/>
      <c r="AH222" s="353"/>
      <c r="AI222" s="353"/>
      <c r="AJ222" s="353"/>
      <c r="AK222" s="354"/>
      <c r="AL222" s="54"/>
    </row>
    <row r="223" spans="1:38" ht="15.75" thickBot="1" x14ac:dyDescent="0.3">
      <c r="A223" s="553">
        <v>4</v>
      </c>
      <c r="B223" s="554"/>
      <c r="C223" s="553" t="s">
        <v>396</v>
      </c>
      <c r="D223" s="555"/>
      <c r="E223" s="555"/>
      <c r="F223" s="555"/>
      <c r="G223" s="555"/>
      <c r="H223" s="555"/>
      <c r="I223" s="555"/>
      <c r="J223" s="555"/>
      <c r="K223" s="555"/>
      <c r="L223" s="555"/>
      <c r="M223" s="555"/>
      <c r="N223" s="555"/>
      <c r="O223" s="555"/>
      <c r="P223" s="555"/>
      <c r="Q223" s="555"/>
      <c r="R223" s="555"/>
      <c r="S223" s="555"/>
      <c r="T223" s="555"/>
      <c r="U223" s="555"/>
      <c r="V223" s="554"/>
      <c r="W223" s="352"/>
      <c r="X223" s="353"/>
      <c r="Y223" s="353"/>
      <c r="Z223" s="353"/>
      <c r="AA223" s="353"/>
      <c r="AB223" s="353"/>
      <c r="AC223" s="353"/>
      <c r="AD223" s="353"/>
      <c r="AE223" s="353"/>
      <c r="AF223" s="353"/>
      <c r="AG223" s="353"/>
      <c r="AH223" s="353"/>
      <c r="AI223" s="353"/>
      <c r="AJ223" s="353"/>
      <c r="AK223" s="354"/>
      <c r="AL223" s="54"/>
    </row>
    <row r="224" spans="1:38" ht="15.75" thickBot="1" x14ac:dyDescent="0.3">
      <c r="A224" s="553">
        <v>5</v>
      </c>
      <c r="B224" s="554"/>
      <c r="C224" s="553" t="s">
        <v>397</v>
      </c>
      <c r="D224" s="555"/>
      <c r="E224" s="555"/>
      <c r="F224" s="555"/>
      <c r="G224" s="555"/>
      <c r="H224" s="555"/>
      <c r="I224" s="555"/>
      <c r="J224" s="555"/>
      <c r="K224" s="555"/>
      <c r="L224" s="555"/>
      <c r="M224" s="555"/>
      <c r="N224" s="555"/>
      <c r="O224" s="555"/>
      <c r="P224" s="555"/>
      <c r="Q224" s="555"/>
      <c r="R224" s="555"/>
      <c r="S224" s="555"/>
      <c r="T224" s="555"/>
      <c r="U224" s="555"/>
      <c r="V224" s="554"/>
      <c r="W224" s="553" t="s">
        <v>219</v>
      </c>
      <c r="X224" s="555"/>
      <c r="Y224" s="555"/>
      <c r="Z224" s="555"/>
      <c r="AA224" s="555"/>
      <c r="AB224" s="555"/>
      <c r="AC224" s="555"/>
      <c r="AD224" s="555"/>
      <c r="AE224" s="554"/>
      <c r="AF224" s="553" t="s">
        <v>220</v>
      </c>
      <c r="AG224" s="555"/>
      <c r="AH224" s="555"/>
      <c r="AI224" s="555"/>
      <c r="AJ224" s="555"/>
      <c r="AK224" s="554"/>
      <c r="AL224" s="54"/>
    </row>
    <row r="225" spans="1:38" ht="15.75" thickBot="1" x14ac:dyDescent="0.3">
      <c r="A225" s="553" t="s">
        <v>398</v>
      </c>
      <c r="B225" s="554"/>
      <c r="C225" s="553" t="s">
        <v>399</v>
      </c>
      <c r="D225" s="555"/>
      <c r="E225" s="555"/>
      <c r="F225" s="555"/>
      <c r="G225" s="555"/>
      <c r="H225" s="555"/>
      <c r="I225" s="555"/>
      <c r="J225" s="555"/>
      <c r="K225" s="555"/>
      <c r="L225" s="555"/>
      <c r="M225" s="555"/>
      <c r="N225" s="555"/>
      <c r="O225" s="555"/>
      <c r="P225" s="555"/>
      <c r="Q225" s="555"/>
      <c r="R225" s="555"/>
      <c r="S225" s="555"/>
      <c r="T225" s="555"/>
      <c r="U225" s="555"/>
      <c r="V225" s="555"/>
      <c r="W225" s="555"/>
      <c r="X225" s="555"/>
      <c r="Y225" s="555"/>
      <c r="Z225" s="555"/>
      <c r="AA225" s="555"/>
      <c r="AB225" s="555"/>
      <c r="AC225" s="555"/>
      <c r="AD225" s="555"/>
      <c r="AE225" s="555"/>
      <c r="AF225" s="555"/>
      <c r="AG225" s="555"/>
      <c r="AH225" s="555"/>
      <c r="AI225" s="555"/>
      <c r="AJ225" s="555"/>
      <c r="AK225" s="554"/>
      <c r="AL225" s="54"/>
    </row>
    <row r="226" spans="1:38" x14ac:dyDescent="0.25">
      <c r="A226" s="341">
        <v>1</v>
      </c>
      <c r="B226" s="343"/>
      <c r="C226" s="341" t="s">
        <v>400</v>
      </c>
      <c r="D226" s="342"/>
      <c r="E226" s="342"/>
      <c r="F226" s="342"/>
      <c r="G226" s="342"/>
      <c r="H226" s="342"/>
      <c r="I226" s="342"/>
      <c r="J226" s="342"/>
      <c r="K226" s="342"/>
      <c r="L226" s="342"/>
      <c r="M226" s="342"/>
      <c r="N226" s="342"/>
      <c r="O226" s="342"/>
      <c r="P226" s="343"/>
      <c r="Q226" s="534" t="s">
        <v>219</v>
      </c>
      <c r="R226" s="535"/>
      <c r="S226" s="535"/>
      <c r="T226" s="535"/>
      <c r="U226" s="535"/>
      <c r="V226" s="535"/>
      <c r="W226" s="535"/>
      <c r="X226" s="535"/>
      <c r="Y226" s="535"/>
      <c r="Z226" s="535"/>
      <c r="AA226" s="535"/>
      <c r="AB226" s="535"/>
      <c r="AC226" s="536"/>
      <c r="AD226" s="534" t="s">
        <v>220</v>
      </c>
      <c r="AE226" s="535"/>
      <c r="AF226" s="535"/>
      <c r="AG226" s="535"/>
      <c r="AH226" s="535"/>
      <c r="AI226" s="535"/>
      <c r="AJ226" s="535"/>
      <c r="AK226" s="536"/>
      <c r="AL226" s="548"/>
    </row>
    <row r="227" spans="1:38" ht="15.75" thickBot="1" x14ac:dyDescent="0.3">
      <c r="A227" s="344"/>
      <c r="B227" s="346"/>
      <c r="C227" s="344"/>
      <c r="D227" s="345"/>
      <c r="E227" s="345"/>
      <c r="F227" s="345"/>
      <c r="G227" s="345"/>
      <c r="H227" s="345"/>
      <c r="I227" s="345"/>
      <c r="J227" s="345"/>
      <c r="K227" s="345"/>
      <c r="L227" s="345"/>
      <c r="M227" s="345"/>
      <c r="N227" s="345"/>
      <c r="O227" s="345"/>
      <c r="P227" s="346"/>
      <c r="Q227" s="540"/>
      <c r="R227" s="541"/>
      <c r="S227" s="541"/>
      <c r="T227" s="541"/>
      <c r="U227" s="541"/>
      <c r="V227" s="541"/>
      <c r="W227" s="541"/>
      <c r="X227" s="541"/>
      <c r="Y227" s="541"/>
      <c r="Z227" s="541"/>
      <c r="AA227" s="541"/>
      <c r="AB227" s="541"/>
      <c r="AC227" s="542"/>
      <c r="AD227" s="540"/>
      <c r="AE227" s="541"/>
      <c r="AF227" s="541"/>
      <c r="AG227" s="541"/>
      <c r="AH227" s="541"/>
      <c r="AI227" s="541"/>
      <c r="AJ227" s="541"/>
      <c r="AK227" s="542"/>
      <c r="AL227" s="548"/>
    </row>
    <row r="228" spans="1:38" ht="15.75" thickBot="1" x14ac:dyDescent="0.3">
      <c r="A228" s="264"/>
      <c r="B228" s="266"/>
      <c r="C228" s="264"/>
      <c r="D228" s="265"/>
      <c r="E228" s="265"/>
      <c r="F228" s="265"/>
      <c r="G228" s="265"/>
      <c r="H228" s="265"/>
      <c r="I228" s="265"/>
      <c r="J228" s="265"/>
      <c r="K228" s="265"/>
      <c r="L228" s="265"/>
      <c r="M228" s="265"/>
      <c r="N228" s="265"/>
      <c r="O228" s="265"/>
      <c r="P228" s="266"/>
      <c r="Q228" s="358" t="s">
        <v>401</v>
      </c>
      <c r="R228" s="556"/>
      <c r="S228" s="556"/>
      <c r="T228" s="556"/>
      <c r="U228" s="556"/>
      <c r="V228" s="556"/>
      <c r="W228" s="556"/>
      <c r="X228" s="556"/>
      <c r="Y228" s="556"/>
      <c r="Z228" s="556"/>
      <c r="AA228" s="556"/>
      <c r="AB228" s="556"/>
      <c r="AC228" s="556"/>
      <c r="AD228" s="556"/>
      <c r="AE228" s="556"/>
      <c r="AF228" s="556"/>
      <c r="AG228" s="556"/>
      <c r="AH228" s="556"/>
      <c r="AI228" s="556"/>
      <c r="AJ228" s="556"/>
      <c r="AK228" s="359"/>
      <c r="AL228" s="54"/>
    </row>
    <row r="229" spans="1:38" ht="15.75" thickBot="1" x14ac:dyDescent="0.3">
      <c r="A229" s="352">
        <v>2</v>
      </c>
      <c r="B229" s="354"/>
      <c r="C229" s="352" t="s">
        <v>402</v>
      </c>
      <c r="D229" s="353"/>
      <c r="E229" s="353"/>
      <c r="F229" s="353"/>
      <c r="G229" s="353"/>
      <c r="H229" s="353"/>
      <c r="I229" s="353"/>
      <c r="J229" s="353"/>
      <c r="K229" s="353"/>
      <c r="L229" s="353"/>
      <c r="M229" s="353"/>
      <c r="N229" s="353"/>
      <c r="O229" s="353"/>
      <c r="P229" s="354"/>
      <c r="Q229" s="553" t="s">
        <v>219</v>
      </c>
      <c r="R229" s="555"/>
      <c r="S229" s="555"/>
      <c r="T229" s="555"/>
      <c r="U229" s="555"/>
      <c r="V229" s="555"/>
      <c r="W229" s="555"/>
      <c r="X229" s="555"/>
      <c r="Y229" s="555"/>
      <c r="Z229" s="555"/>
      <c r="AA229" s="555"/>
      <c r="AB229" s="554"/>
      <c r="AC229" s="553" t="s">
        <v>220</v>
      </c>
      <c r="AD229" s="555"/>
      <c r="AE229" s="555"/>
      <c r="AF229" s="555"/>
      <c r="AG229" s="555"/>
      <c r="AH229" s="555"/>
      <c r="AI229" s="555"/>
      <c r="AJ229" s="555"/>
      <c r="AK229" s="554"/>
      <c r="AL229" s="54"/>
    </row>
    <row r="230" spans="1:38" ht="15.75" thickBot="1" x14ac:dyDescent="0.3">
      <c r="A230" s="57">
        <v>3</v>
      </c>
      <c r="B230" s="352" t="s">
        <v>403</v>
      </c>
      <c r="C230" s="353"/>
      <c r="D230" s="353"/>
      <c r="E230" s="353"/>
      <c r="F230" s="353"/>
      <c r="G230" s="353"/>
      <c r="H230" s="353"/>
      <c r="I230" s="353"/>
      <c r="J230" s="353"/>
      <c r="K230" s="354"/>
      <c r="L230" s="553" t="s">
        <v>219</v>
      </c>
      <c r="M230" s="555"/>
      <c r="N230" s="555"/>
      <c r="O230" s="555"/>
      <c r="P230" s="554"/>
      <c r="Q230" s="553" t="s">
        <v>220</v>
      </c>
      <c r="R230" s="555"/>
      <c r="S230" s="555"/>
      <c r="T230" s="554"/>
    </row>
    <row r="231" spans="1:38" ht="15.75" thickBot="1" x14ac:dyDescent="0.3">
      <c r="A231" s="49">
        <v>4</v>
      </c>
      <c r="B231" s="352" t="s">
        <v>404</v>
      </c>
      <c r="C231" s="353"/>
      <c r="D231" s="353"/>
      <c r="E231" s="353"/>
      <c r="F231" s="353"/>
      <c r="G231" s="353"/>
      <c r="H231" s="353"/>
      <c r="I231" s="353"/>
      <c r="J231" s="353"/>
      <c r="K231" s="354"/>
      <c r="L231" s="352"/>
      <c r="M231" s="353"/>
      <c r="N231" s="353"/>
      <c r="O231" s="353"/>
      <c r="P231" s="353"/>
      <c r="Q231" s="353"/>
      <c r="R231" s="353"/>
      <c r="S231" s="353"/>
      <c r="T231" s="354"/>
    </row>
    <row r="232" spans="1:38" ht="15.75" thickBot="1" x14ac:dyDescent="0.3">
      <c r="A232" s="58" t="s">
        <v>405</v>
      </c>
      <c r="B232" s="553" t="s">
        <v>406</v>
      </c>
      <c r="C232" s="555"/>
      <c r="D232" s="555"/>
      <c r="E232" s="555"/>
      <c r="F232" s="555"/>
      <c r="G232" s="555"/>
      <c r="H232" s="555"/>
      <c r="I232" s="555"/>
      <c r="J232" s="555"/>
      <c r="K232" s="555"/>
      <c r="L232" s="555"/>
      <c r="M232" s="555"/>
      <c r="N232" s="555"/>
      <c r="O232" s="555"/>
      <c r="P232" s="555"/>
      <c r="Q232" s="555"/>
      <c r="R232" s="555"/>
      <c r="S232" s="555"/>
      <c r="T232" s="554"/>
    </row>
    <row r="233" spans="1:38" ht="15.75" thickBot="1" x14ac:dyDescent="0.3">
      <c r="A233" s="49">
        <v>1</v>
      </c>
      <c r="B233" s="352" t="s">
        <v>407</v>
      </c>
      <c r="C233" s="353"/>
      <c r="D233" s="353"/>
      <c r="E233" s="353"/>
      <c r="F233" s="354"/>
      <c r="G233" s="352"/>
      <c r="H233" s="353"/>
      <c r="I233" s="353"/>
      <c r="J233" s="353"/>
      <c r="K233" s="353"/>
      <c r="L233" s="353"/>
      <c r="M233" s="353"/>
      <c r="N233" s="353"/>
      <c r="O233" s="353"/>
      <c r="P233" s="353"/>
      <c r="Q233" s="353"/>
      <c r="R233" s="353"/>
      <c r="S233" s="353"/>
      <c r="T233" s="354"/>
    </row>
    <row r="234" spans="1:38" ht="33.75" customHeight="1" thickBot="1" x14ac:dyDescent="0.3">
      <c r="A234" s="49">
        <v>2</v>
      </c>
      <c r="B234" s="352" t="s">
        <v>408</v>
      </c>
      <c r="C234" s="353"/>
      <c r="D234" s="353"/>
      <c r="E234" s="353"/>
      <c r="F234" s="354"/>
      <c r="G234" s="557" t="s">
        <v>219</v>
      </c>
      <c r="H234" s="558"/>
      <c r="I234" s="558"/>
      <c r="J234" s="558"/>
      <c r="K234" s="558"/>
      <c r="L234" s="558"/>
      <c r="M234" s="558"/>
      <c r="N234" s="558"/>
      <c r="O234" s="559"/>
      <c r="P234" s="557" t="s">
        <v>220</v>
      </c>
      <c r="Q234" s="558"/>
      <c r="R234" s="558"/>
      <c r="S234" s="558"/>
      <c r="T234" s="559"/>
    </row>
    <row r="235" spans="1:38" ht="15.75" thickBot="1" x14ac:dyDescent="0.3">
      <c r="A235" s="504">
        <v>3</v>
      </c>
      <c r="B235" s="341" t="s">
        <v>409</v>
      </c>
      <c r="C235" s="342"/>
      <c r="D235" s="342"/>
      <c r="E235" s="342"/>
      <c r="F235" s="343"/>
      <c r="G235" s="557" t="s">
        <v>322</v>
      </c>
      <c r="H235" s="558"/>
      <c r="I235" s="558"/>
      <c r="J235" s="558"/>
      <c r="K235" s="558"/>
      <c r="L235" s="559"/>
      <c r="M235" s="557" t="s">
        <v>323</v>
      </c>
      <c r="N235" s="558"/>
      <c r="O235" s="559"/>
      <c r="P235" s="560" t="s">
        <v>102</v>
      </c>
      <c r="Q235" s="561"/>
      <c r="R235" s="561"/>
      <c r="S235" s="561"/>
      <c r="T235" s="562"/>
    </row>
    <row r="236" spans="1:38" ht="34.5" thickBot="1" x14ac:dyDescent="0.3">
      <c r="A236" s="533"/>
      <c r="B236" s="344"/>
      <c r="C236" s="345"/>
      <c r="D236" s="345"/>
      <c r="E236" s="345"/>
      <c r="F236" s="346"/>
      <c r="G236" s="557" t="s">
        <v>410</v>
      </c>
      <c r="H236" s="559"/>
      <c r="I236" s="358" t="s">
        <v>411</v>
      </c>
      <c r="J236" s="556"/>
      <c r="K236" s="556"/>
      <c r="L236" s="359"/>
      <c r="M236" s="59" t="s">
        <v>412</v>
      </c>
      <c r="N236" s="358" t="s">
        <v>411</v>
      </c>
      <c r="O236" s="359"/>
      <c r="P236" s="563"/>
      <c r="Q236" s="564"/>
      <c r="R236" s="564"/>
      <c r="S236" s="564"/>
      <c r="T236" s="565"/>
    </row>
    <row r="237" spans="1:38" ht="15.75" thickBot="1" x14ac:dyDescent="0.3">
      <c r="A237" s="505"/>
      <c r="B237" s="264"/>
      <c r="C237" s="265"/>
      <c r="D237" s="265"/>
      <c r="E237" s="265"/>
      <c r="F237" s="266"/>
      <c r="G237" s="557">
        <v>3</v>
      </c>
      <c r="H237" s="559"/>
      <c r="I237" s="358"/>
      <c r="J237" s="556"/>
      <c r="K237" s="556"/>
      <c r="L237" s="359"/>
      <c r="M237" s="59"/>
      <c r="N237" s="358"/>
      <c r="O237" s="359"/>
      <c r="P237" s="557"/>
      <c r="Q237" s="558"/>
      <c r="R237" s="558"/>
      <c r="S237" s="558"/>
      <c r="T237" s="559"/>
    </row>
    <row r="238" spans="1:38" ht="15.75" thickBot="1" x14ac:dyDescent="0.3">
      <c r="A238" s="58" t="s">
        <v>162</v>
      </c>
      <c r="B238" s="553" t="s">
        <v>413</v>
      </c>
      <c r="C238" s="555"/>
      <c r="D238" s="555"/>
      <c r="E238" s="555"/>
      <c r="F238" s="555"/>
      <c r="G238" s="555"/>
      <c r="H238" s="555"/>
      <c r="I238" s="555"/>
      <c r="J238" s="555"/>
      <c r="K238" s="555"/>
      <c r="L238" s="555"/>
      <c r="M238" s="555"/>
      <c r="N238" s="555"/>
      <c r="O238" s="555"/>
      <c r="P238" s="555"/>
      <c r="Q238" s="555"/>
      <c r="R238" s="555"/>
      <c r="S238" s="555"/>
      <c r="T238" s="554"/>
    </row>
    <row r="239" spans="1:38" ht="15.75" thickBot="1" x14ac:dyDescent="0.3">
      <c r="A239" s="49"/>
      <c r="B239" s="553" t="s">
        <v>414</v>
      </c>
      <c r="C239" s="555"/>
      <c r="D239" s="555"/>
      <c r="E239" s="555"/>
      <c r="F239" s="555"/>
      <c r="G239" s="554"/>
      <c r="H239" s="553" t="s">
        <v>415</v>
      </c>
      <c r="I239" s="555"/>
      <c r="J239" s="555"/>
      <c r="K239" s="555"/>
      <c r="L239" s="555"/>
      <c r="M239" s="555"/>
      <c r="N239" s="555"/>
      <c r="O239" s="555"/>
      <c r="P239" s="555"/>
      <c r="Q239" s="555"/>
      <c r="R239" s="555"/>
      <c r="S239" s="555"/>
      <c r="T239" s="554"/>
    </row>
    <row r="240" spans="1:38" ht="15.75" thickBot="1" x14ac:dyDescent="0.3">
      <c r="A240" s="58">
        <v>1</v>
      </c>
      <c r="B240" s="553" t="s">
        <v>416</v>
      </c>
      <c r="C240" s="555"/>
      <c r="D240" s="555"/>
      <c r="E240" s="555"/>
      <c r="F240" s="555"/>
      <c r="G240" s="554"/>
      <c r="H240" s="352"/>
      <c r="I240" s="353"/>
      <c r="J240" s="353"/>
      <c r="K240" s="353"/>
      <c r="L240" s="353"/>
      <c r="M240" s="353"/>
      <c r="N240" s="353"/>
      <c r="O240" s="353"/>
      <c r="P240" s="353"/>
      <c r="Q240" s="353"/>
      <c r="R240" s="353"/>
      <c r="S240" s="353"/>
      <c r="T240" s="354"/>
    </row>
    <row r="241" spans="1:20" ht="15.75" thickBot="1" x14ac:dyDescent="0.3">
      <c r="A241" s="58">
        <v>2</v>
      </c>
      <c r="B241" s="352" t="s">
        <v>417</v>
      </c>
      <c r="C241" s="353"/>
      <c r="D241" s="353"/>
      <c r="E241" s="353"/>
      <c r="F241" s="353"/>
      <c r="G241" s="354"/>
      <c r="H241" s="352"/>
      <c r="I241" s="353"/>
      <c r="J241" s="353"/>
      <c r="K241" s="353"/>
      <c r="L241" s="353"/>
      <c r="M241" s="353"/>
      <c r="N241" s="353"/>
      <c r="O241" s="353"/>
      <c r="P241" s="353"/>
      <c r="Q241" s="353"/>
      <c r="R241" s="353"/>
      <c r="S241" s="353"/>
      <c r="T241" s="354"/>
    </row>
    <row r="242" spans="1:20" ht="15.75" thickBot="1" x14ac:dyDescent="0.3">
      <c r="A242" s="58">
        <v>3</v>
      </c>
      <c r="B242" s="352" t="s">
        <v>418</v>
      </c>
      <c r="C242" s="353"/>
      <c r="D242" s="353"/>
      <c r="E242" s="353"/>
      <c r="F242" s="353"/>
      <c r="G242" s="354"/>
      <c r="H242" s="352"/>
      <c r="I242" s="353"/>
      <c r="J242" s="353"/>
      <c r="K242" s="353"/>
      <c r="L242" s="353"/>
      <c r="M242" s="353"/>
      <c r="N242" s="353"/>
      <c r="O242" s="353"/>
      <c r="P242" s="353"/>
      <c r="Q242" s="353"/>
      <c r="R242" s="353"/>
      <c r="S242" s="353"/>
      <c r="T242" s="354"/>
    </row>
    <row r="243" spans="1:20" ht="15.75" thickBot="1" x14ac:dyDescent="0.3">
      <c r="A243" s="49">
        <v>4</v>
      </c>
      <c r="B243" s="352" t="s">
        <v>419</v>
      </c>
      <c r="C243" s="353"/>
      <c r="D243" s="353"/>
      <c r="E243" s="353"/>
      <c r="F243" s="353"/>
      <c r="G243" s="354"/>
      <c r="H243" s="352"/>
      <c r="I243" s="353"/>
      <c r="J243" s="353"/>
      <c r="K243" s="353"/>
      <c r="L243" s="353"/>
      <c r="M243" s="353"/>
      <c r="N243" s="353"/>
      <c r="O243" s="353"/>
      <c r="P243" s="353"/>
      <c r="Q243" s="353"/>
      <c r="R243" s="353"/>
      <c r="S243" s="353"/>
      <c r="T243" s="354"/>
    </row>
    <row r="244" spans="1:20" ht="15.75" thickBot="1" x14ac:dyDescent="0.3">
      <c r="A244" s="49">
        <v>5</v>
      </c>
      <c r="B244" s="352" t="s">
        <v>49</v>
      </c>
      <c r="C244" s="353"/>
      <c r="D244" s="353"/>
      <c r="E244" s="353"/>
      <c r="F244" s="353"/>
      <c r="G244" s="354"/>
      <c r="H244" s="352"/>
      <c r="I244" s="353"/>
      <c r="J244" s="353"/>
      <c r="K244" s="353"/>
      <c r="L244" s="353"/>
      <c r="M244" s="353"/>
      <c r="N244" s="353"/>
      <c r="O244" s="353"/>
      <c r="P244" s="353"/>
      <c r="Q244" s="353"/>
      <c r="R244" s="353"/>
      <c r="S244" s="353"/>
      <c r="T244" s="354"/>
    </row>
    <row r="245" spans="1:20" ht="15.75" thickBot="1" x14ac:dyDescent="0.3">
      <c r="A245" s="49">
        <v>6</v>
      </c>
      <c r="B245" s="352" t="s">
        <v>420</v>
      </c>
      <c r="C245" s="353"/>
      <c r="D245" s="353"/>
      <c r="E245" s="353"/>
      <c r="F245" s="353"/>
      <c r="G245" s="354"/>
      <c r="H245" s="352"/>
      <c r="I245" s="353"/>
      <c r="J245" s="353"/>
      <c r="K245" s="353"/>
      <c r="L245" s="353"/>
      <c r="M245" s="353"/>
      <c r="N245" s="353"/>
      <c r="O245" s="353"/>
      <c r="P245" s="353"/>
      <c r="Q245" s="353"/>
      <c r="R245" s="353"/>
      <c r="S245" s="353"/>
      <c r="T245" s="354"/>
    </row>
    <row r="246" spans="1:20" x14ac:dyDescent="0.25">
      <c r="A246" s="504">
        <v>7</v>
      </c>
      <c r="B246" s="341" t="s">
        <v>421</v>
      </c>
      <c r="C246" s="342"/>
      <c r="D246" s="342"/>
      <c r="E246" s="342"/>
      <c r="F246" s="342"/>
      <c r="G246" s="343"/>
      <c r="H246" s="341"/>
      <c r="I246" s="342"/>
      <c r="J246" s="342"/>
      <c r="K246" s="342"/>
      <c r="L246" s="342"/>
      <c r="M246" s="342"/>
      <c r="N246" s="342"/>
      <c r="O246" s="342"/>
      <c r="P246" s="342"/>
      <c r="Q246" s="342"/>
      <c r="R246" s="342"/>
      <c r="S246" s="342"/>
      <c r="T246" s="343"/>
    </row>
    <row r="247" spans="1:20" x14ac:dyDescent="0.25">
      <c r="A247" s="533"/>
      <c r="B247" s="344" t="s">
        <v>422</v>
      </c>
      <c r="C247" s="345"/>
      <c r="D247" s="345"/>
      <c r="E247" s="345"/>
      <c r="F247" s="345"/>
      <c r="G247" s="346"/>
      <c r="H247" s="344"/>
      <c r="I247" s="345"/>
      <c r="J247" s="345"/>
      <c r="K247" s="345"/>
      <c r="L247" s="345"/>
      <c r="M247" s="345"/>
      <c r="N247" s="345"/>
      <c r="O247" s="345"/>
      <c r="P247" s="345"/>
      <c r="Q247" s="345"/>
      <c r="R247" s="345"/>
      <c r="S247" s="345"/>
      <c r="T247" s="346"/>
    </row>
    <row r="248" spans="1:20" ht="15.75" thickBot="1" x14ac:dyDescent="0.3">
      <c r="A248" s="505"/>
      <c r="B248" s="264" t="s">
        <v>423</v>
      </c>
      <c r="C248" s="265"/>
      <c r="D248" s="265"/>
      <c r="E248" s="265"/>
      <c r="F248" s="265"/>
      <c r="G248" s="266"/>
      <c r="H248" s="264"/>
      <c r="I248" s="265"/>
      <c r="J248" s="265"/>
      <c r="K248" s="265"/>
      <c r="L248" s="265"/>
      <c r="M248" s="265"/>
      <c r="N248" s="265"/>
      <c r="O248" s="265"/>
      <c r="P248" s="265"/>
      <c r="Q248" s="265"/>
      <c r="R248" s="265"/>
      <c r="S248" s="265"/>
      <c r="T248" s="266"/>
    </row>
    <row r="249" spans="1:20" ht="15.75" thickBot="1" x14ac:dyDescent="0.3">
      <c r="A249" s="49">
        <v>8</v>
      </c>
      <c r="B249" s="553" t="s">
        <v>424</v>
      </c>
      <c r="C249" s="555"/>
      <c r="D249" s="555"/>
      <c r="E249" s="555"/>
      <c r="F249" s="555"/>
      <c r="G249" s="554"/>
      <c r="H249" s="352"/>
      <c r="I249" s="353"/>
      <c r="J249" s="353"/>
      <c r="K249" s="353"/>
      <c r="L249" s="353"/>
      <c r="M249" s="353"/>
      <c r="N249" s="353"/>
      <c r="O249" s="353"/>
      <c r="P249" s="353"/>
      <c r="Q249" s="353"/>
      <c r="R249" s="353"/>
      <c r="S249" s="353"/>
      <c r="T249" s="354"/>
    </row>
    <row r="250" spans="1:20" x14ac:dyDescent="0.25">
      <c r="A250" s="504">
        <v>9</v>
      </c>
      <c r="B250" s="534"/>
      <c r="C250" s="536"/>
      <c r="D250" s="504" t="s">
        <v>426</v>
      </c>
      <c r="E250" s="341" t="s">
        <v>389</v>
      </c>
      <c r="F250" s="342"/>
      <c r="G250" s="343"/>
      <c r="H250" s="341"/>
      <c r="I250" s="342"/>
      <c r="J250" s="342"/>
      <c r="K250" s="342"/>
      <c r="L250" s="342"/>
      <c r="M250" s="342"/>
      <c r="N250" s="342"/>
      <c r="O250" s="342"/>
      <c r="P250" s="342"/>
      <c r="Q250" s="342"/>
      <c r="R250" s="342"/>
      <c r="S250" s="342"/>
      <c r="T250" s="343"/>
    </row>
    <row r="251" spans="1:20" x14ac:dyDescent="0.25">
      <c r="A251" s="533"/>
      <c r="B251" s="537"/>
      <c r="C251" s="539"/>
      <c r="D251" s="533"/>
      <c r="E251" s="344"/>
      <c r="F251" s="345"/>
      <c r="G251" s="346"/>
      <c r="H251" s="344"/>
      <c r="I251" s="345"/>
      <c r="J251" s="345"/>
      <c r="K251" s="345"/>
      <c r="L251" s="345"/>
      <c r="M251" s="345"/>
      <c r="N251" s="345"/>
      <c r="O251" s="345"/>
      <c r="P251" s="345"/>
      <c r="Q251" s="345"/>
      <c r="R251" s="345"/>
      <c r="S251" s="345"/>
      <c r="T251" s="346"/>
    </row>
    <row r="252" spans="1:20" ht="22.5" customHeight="1" x14ac:dyDescent="0.25">
      <c r="A252" s="533"/>
      <c r="B252" s="537" t="s">
        <v>425</v>
      </c>
      <c r="C252" s="539"/>
      <c r="D252" s="533"/>
      <c r="E252" s="344"/>
      <c r="F252" s="345"/>
      <c r="G252" s="346"/>
      <c r="H252" s="344"/>
      <c r="I252" s="345"/>
      <c r="J252" s="345"/>
      <c r="K252" s="345"/>
      <c r="L252" s="345"/>
      <c r="M252" s="345"/>
      <c r="N252" s="345"/>
      <c r="O252" s="345"/>
      <c r="P252" s="345"/>
      <c r="Q252" s="345"/>
      <c r="R252" s="345"/>
      <c r="S252" s="345"/>
      <c r="T252" s="346"/>
    </row>
    <row r="253" spans="1:20" ht="15.75" thickBot="1" x14ac:dyDescent="0.3">
      <c r="A253" s="533"/>
      <c r="B253" s="344"/>
      <c r="C253" s="346"/>
      <c r="D253" s="505"/>
      <c r="E253" s="264"/>
      <c r="F253" s="265"/>
      <c r="G253" s="266"/>
      <c r="H253" s="264"/>
      <c r="I253" s="265"/>
      <c r="J253" s="265"/>
      <c r="K253" s="265"/>
      <c r="L253" s="265"/>
      <c r="M253" s="265"/>
      <c r="N253" s="265"/>
      <c r="O253" s="265"/>
      <c r="P253" s="265"/>
      <c r="Q253" s="265"/>
      <c r="R253" s="265"/>
      <c r="S253" s="265"/>
      <c r="T253" s="266"/>
    </row>
    <row r="254" spans="1:20" x14ac:dyDescent="0.25">
      <c r="A254" s="533"/>
      <c r="B254" s="344"/>
      <c r="C254" s="346"/>
      <c r="D254" s="53" t="s">
        <v>259</v>
      </c>
      <c r="E254" s="341" t="s">
        <v>427</v>
      </c>
      <c r="F254" s="342"/>
      <c r="G254" s="343"/>
      <c r="H254" s="341"/>
      <c r="I254" s="342"/>
      <c r="J254" s="342"/>
      <c r="K254" s="342"/>
      <c r="L254" s="342"/>
      <c r="M254" s="342"/>
      <c r="N254" s="342"/>
      <c r="O254" s="342"/>
      <c r="P254" s="342"/>
      <c r="Q254" s="342"/>
      <c r="R254" s="342"/>
      <c r="S254" s="342"/>
      <c r="T254" s="343"/>
    </row>
    <row r="255" spans="1:20" ht="15.75" thickBot="1" x14ac:dyDescent="0.3">
      <c r="A255" s="533"/>
      <c r="B255" s="344"/>
      <c r="C255" s="346"/>
      <c r="D255" s="52" t="s">
        <v>261</v>
      </c>
      <c r="E255" s="264"/>
      <c r="F255" s="265"/>
      <c r="G255" s="266"/>
      <c r="H255" s="264"/>
      <c r="I255" s="265"/>
      <c r="J255" s="265"/>
      <c r="K255" s="265"/>
      <c r="L255" s="265"/>
      <c r="M255" s="265"/>
      <c r="N255" s="265"/>
      <c r="O255" s="265"/>
      <c r="P255" s="265"/>
      <c r="Q255" s="265"/>
      <c r="R255" s="265"/>
      <c r="S255" s="265"/>
      <c r="T255" s="266"/>
    </row>
    <row r="256" spans="1:20" x14ac:dyDescent="0.25">
      <c r="A256" s="533"/>
      <c r="B256" s="344"/>
      <c r="C256" s="346"/>
      <c r="D256" s="504" t="s">
        <v>261</v>
      </c>
      <c r="E256" s="341" t="s">
        <v>390</v>
      </c>
      <c r="F256" s="342"/>
      <c r="G256" s="343"/>
      <c r="H256" s="341"/>
      <c r="I256" s="342"/>
      <c r="J256" s="342"/>
      <c r="K256" s="342"/>
      <c r="L256" s="342"/>
      <c r="M256" s="342"/>
      <c r="N256" s="342"/>
      <c r="O256" s="342"/>
      <c r="P256" s="342"/>
      <c r="Q256" s="342"/>
      <c r="R256" s="342"/>
      <c r="S256" s="342"/>
      <c r="T256" s="343"/>
    </row>
    <row r="257" spans="1:20" ht="15.75" thickBot="1" x14ac:dyDescent="0.3">
      <c r="A257" s="533"/>
      <c r="B257" s="344"/>
      <c r="C257" s="346"/>
      <c r="D257" s="505"/>
      <c r="E257" s="264"/>
      <c r="F257" s="265"/>
      <c r="G257" s="266"/>
      <c r="H257" s="264"/>
      <c r="I257" s="265"/>
      <c r="J257" s="265"/>
      <c r="K257" s="265"/>
      <c r="L257" s="265"/>
      <c r="M257" s="265"/>
      <c r="N257" s="265"/>
      <c r="O257" s="265"/>
      <c r="P257" s="265"/>
      <c r="Q257" s="265"/>
      <c r="R257" s="265"/>
      <c r="S257" s="265"/>
      <c r="T257" s="266"/>
    </row>
    <row r="258" spans="1:20" x14ac:dyDescent="0.25">
      <c r="A258" s="533"/>
      <c r="B258" s="549"/>
      <c r="C258" s="551"/>
      <c r="D258" s="504" t="s">
        <v>199</v>
      </c>
      <c r="E258" s="341"/>
      <c r="F258" s="342"/>
      <c r="G258" s="343"/>
      <c r="H258" s="341"/>
      <c r="I258" s="342"/>
      <c r="J258" s="342"/>
      <c r="K258" s="342"/>
      <c r="L258" s="342"/>
      <c r="M258" s="342"/>
      <c r="N258" s="342"/>
      <c r="O258" s="342"/>
      <c r="P258" s="342"/>
      <c r="Q258" s="342"/>
      <c r="R258" s="342"/>
      <c r="S258" s="342"/>
      <c r="T258" s="343"/>
    </row>
    <row r="259" spans="1:20" ht="15.75" thickBot="1" x14ac:dyDescent="0.3">
      <c r="A259" s="533"/>
      <c r="B259" s="549"/>
      <c r="C259" s="551"/>
      <c r="D259" s="505"/>
      <c r="E259" s="264"/>
      <c r="F259" s="265"/>
      <c r="G259" s="266"/>
      <c r="H259" s="264"/>
      <c r="I259" s="265"/>
      <c r="J259" s="265"/>
      <c r="K259" s="265"/>
      <c r="L259" s="265"/>
      <c r="M259" s="265"/>
      <c r="N259" s="265"/>
      <c r="O259" s="265"/>
      <c r="P259" s="265"/>
      <c r="Q259" s="265"/>
      <c r="R259" s="265"/>
      <c r="S259" s="265"/>
      <c r="T259" s="266"/>
    </row>
    <row r="260" spans="1:20" ht="15.75" thickBot="1" x14ac:dyDescent="0.3">
      <c r="A260" s="505"/>
      <c r="B260" s="424"/>
      <c r="C260" s="426"/>
      <c r="D260" s="352" t="s">
        <v>428</v>
      </c>
      <c r="E260" s="354"/>
      <c r="F260" s="352"/>
      <c r="G260" s="354"/>
      <c r="H260" s="352"/>
      <c r="I260" s="353"/>
      <c r="J260" s="353"/>
      <c r="K260" s="353"/>
      <c r="L260" s="353"/>
      <c r="M260" s="353"/>
      <c r="N260" s="353"/>
      <c r="O260" s="353"/>
      <c r="P260" s="353"/>
      <c r="Q260" s="353"/>
      <c r="R260" s="353"/>
      <c r="S260" s="353"/>
      <c r="T260" s="354"/>
    </row>
    <row r="261" spans="1:20" x14ac:dyDescent="0.25">
      <c r="A261" s="504">
        <v>10</v>
      </c>
      <c r="B261" s="534"/>
      <c r="C261" s="535"/>
      <c r="D261" s="535"/>
      <c r="E261" s="536"/>
      <c r="F261" s="534"/>
      <c r="G261" s="536"/>
      <c r="H261" s="341"/>
      <c r="I261" s="342"/>
      <c r="J261" s="342"/>
      <c r="K261" s="342"/>
      <c r="L261" s="342"/>
      <c r="M261" s="342"/>
      <c r="N261" s="342"/>
      <c r="O261" s="342"/>
      <c r="P261" s="342"/>
      <c r="Q261" s="342"/>
      <c r="R261" s="342"/>
      <c r="S261" s="342"/>
      <c r="T261" s="343"/>
    </row>
    <row r="262" spans="1:20" ht="15.75" thickBot="1" x14ac:dyDescent="0.3">
      <c r="A262" s="505"/>
      <c r="B262" s="540" t="s">
        <v>429</v>
      </c>
      <c r="C262" s="541"/>
      <c r="D262" s="541"/>
      <c r="E262" s="542"/>
      <c r="F262" s="540" t="s">
        <v>394</v>
      </c>
      <c r="G262" s="542"/>
      <c r="H262" s="264"/>
      <c r="I262" s="265"/>
      <c r="J262" s="265"/>
      <c r="K262" s="265"/>
      <c r="L262" s="265"/>
      <c r="M262" s="265"/>
      <c r="N262" s="265"/>
      <c r="O262" s="265"/>
      <c r="P262" s="265"/>
      <c r="Q262" s="265"/>
      <c r="R262" s="265"/>
      <c r="S262" s="265"/>
      <c r="T262" s="266"/>
    </row>
    <row r="263" spans="1:20" ht="40.5" customHeight="1" x14ac:dyDescent="0.25">
      <c r="A263" s="504">
        <v>12</v>
      </c>
      <c r="B263" s="566" t="s">
        <v>430</v>
      </c>
      <c r="C263" s="534" t="s">
        <v>431</v>
      </c>
      <c r="D263" s="535"/>
      <c r="E263" s="535"/>
      <c r="F263" s="535"/>
      <c r="G263" s="535"/>
      <c r="H263" s="535"/>
      <c r="I263" s="536"/>
      <c r="J263" s="534" t="s">
        <v>106</v>
      </c>
      <c r="K263" s="535"/>
      <c r="L263" s="535"/>
      <c r="M263" s="535"/>
      <c r="N263" s="535"/>
      <c r="O263" s="535"/>
      <c r="P263" s="535"/>
      <c r="Q263" s="536"/>
      <c r="R263" s="341" t="s">
        <v>102</v>
      </c>
      <c r="S263" s="342"/>
      <c r="T263" s="343"/>
    </row>
    <row r="264" spans="1:20" ht="15.75" thickBot="1" x14ac:dyDescent="0.3">
      <c r="A264" s="505"/>
      <c r="B264" s="567"/>
      <c r="C264" s="540"/>
      <c r="D264" s="541"/>
      <c r="E264" s="541"/>
      <c r="F264" s="541"/>
      <c r="G264" s="541"/>
      <c r="H264" s="541"/>
      <c r="I264" s="542"/>
      <c r="J264" s="264" t="s">
        <v>432</v>
      </c>
      <c r="K264" s="265"/>
      <c r="L264" s="265"/>
      <c r="M264" s="265"/>
      <c r="N264" s="265"/>
      <c r="O264" s="265"/>
      <c r="P264" s="265"/>
      <c r="Q264" s="266"/>
      <c r="R264" s="264"/>
      <c r="S264" s="265"/>
      <c r="T264" s="266"/>
    </row>
    <row r="265" spans="1:20" ht="15.75" thickBot="1" x14ac:dyDescent="0.3">
      <c r="A265" s="49" t="s">
        <v>257</v>
      </c>
      <c r="B265" s="52"/>
      <c r="C265" s="352"/>
      <c r="D265" s="353"/>
      <c r="E265" s="353"/>
      <c r="F265" s="353"/>
      <c r="G265" s="353"/>
      <c r="H265" s="353"/>
      <c r="I265" s="354"/>
      <c r="J265" s="352"/>
      <c r="K265" s="353"/>
      <c r="L265" s="353"/>
      <c r="M265" s="353"/>
      <c r="N265" s="353"/>
      <c r="O265" s="353"/>
      <c r="P265" s="353"/>
      <c r="Q265" s="354"/>
      <c r="R265" s="352"/>
      <c r="S265" s="353"/>
      <c r="T265" s="354"/>
    </row>
    <row r="266" spans="1:20" ht="15.75" thickBot="1" x14ac:dyDescent="0.3">
      <c r="A266" s="49" t="s">
        <v>259</v>
      </c>
      <c r="B266" s="52"/>
      <c r="C266" s="352"/>
      <c r="D266" s="353"/>
      <c r="E266" s="353"/>
      <c r="F266" s="353"/>
      <c r="G266" s="353"/>
      <c r="H266" s="353"/>
      <c r="I266" s="354"/>
      <c r="J266" s="352"/>
      <c r="K266" s="353"/>
      <c r="L266" s="353"/>
      <c r="M266" s="353"/>
      <c r="N266" s="353"/>
      <c r="O266" s="353"/>
      <c r="P266" s="353"/>
      <c r="Q266" s="354"/>
      <c r="R266" s="352"/>
      <c r="S266" s="353"/>
      <c r="T266" s="354"/>
    </row>
    <row r="267" spans="1:20" ht="15.75" thickBot="1" x14ac:dyDescent="0.3">
      <c r="A267" s="49" t="s">
        <v>261</v>
      </c>
      <c r="B267" s="52"/>
      <c r="C267" s="352"/>
      <c r="D267" s="353"/>
      <c r="E267" s="353"/>
      <c r="F267" s="353"/>
      <c r="G267" s="353"/>
      <c r="H267" s="353"/>
      <c r="I267" s="354"/>
      <c r="J267" s="352"/>
      <c r="K267" s="353"/>
      <c r="L267" s="353"/>
      <c r="M267" s="353"/>
      <c r="N267" s="353"/>
      <c r="O267" s="353"/>
      <c r="P267" s="353"/>
      <c r="Q267" s="354"/>
      <c r="R267" s="352"/>
      <c r="S267" s="353"/>
      <c r="T267" s="354"/>
    </row>
    <row r="268" spans="1:20" ht="15.75" thickBot="1" x14ac:dyDescent="0.3">
      <c r="A268" s="49" t="s">
        <v>199</v>
      </c>
      <c r="B268" s="52"/>
      <c r="C268" s="352"/>
      <c r="D268" s="353"/>
      <c r="E268" s="353"/>
      <c r="F268" s="353"/>
      <c r="G268" s="353"/>
      <c r="H268" s="353"/>
      <c r="I268" s="354"/>
      <c r="J268" s="352"/>
      <c r="K268" s="353"/>
      <c r="L268" s="353"/>
      <c r="M268" s="353"/>
      <c r="N268" s="353"/>
      <c r="O268" s="353"/>
      <c r="P268" s="353"/>
      <c r="Q268" s="354"/>
      <c r="R268" s="352"/>
      <c r="S268" s="353"/>
      <c r="T268" s="354"/>
    </row>
    <row r="269" spans="1:20" ht="15.75" thickBot="1" x14ac:dyDescent="0.3">
      <c r="A269" s="49">
        <v>13</v>
      </c>
      <c r="B269" s="352" t="s">
        <v>433</v>
      </c>
      <c r="C269" s="353"/>
      <c r="D269" s="353"/>
      <c r="E269" s="353"/>
      <c r="F269" s="353"/>
      <c r="G269" s="353"/>
      <c r="H269" s="353"/>
      <c r="I269" s="353"/>
      <c r="J269" s="354"/>
      <c r="K269" s="553" t="s">
        <v>434</v>
      </c>
      <c r="L269" s="555"/>
      <c r="M269" s="555"/>
      <c r="N269" s="554"/>
      <c r="O269" s="568" t="s">
        <v>435</v>
      </c>
      <c r="P269" s="569"/>
      <c r="Q269" s="569"/>
      <c r="R269" s="569"/>
      <c r="S269" s="570"/>
      <c r="T269" s="52" t="s">
        <v>102</v>
      </c>
    </row>
    <row r="270" spans="1:20" ht="15.75" thickBot="1" x14ac:dyDescent="0.3">
      <c r="A270" s="49"/>
      <c r="B270" s="352"/>
      <c r="C270" s="353"/>
      <c r="D270" s="353"/>
      <c r="E270" s="353"/>
      <c r="F270" s="353"/>
      <c r="G270" s="353"/>
      <c r="H270" s="353"/>
      <c r="I270" s="353"/>
      <c r="J270" s="354"/>
      <c r="K270" s="553" t="s">
        <v>436</v>
      </c>
      <c r="L270" s="555"/>
      <c r="M270" s="555"/>
      <c r="N270" s="554"/>
      <c r="O270" s="352"/>
      <c r="P270" s="353"/>
      <c r="Q270" s="353"/>
      <c r="R270" s="354"/>
      <c r="S270" s="52"/>
      <c r="T270" s="52"/>
    </row>
    <row r="271" spans="1:20" ht="22.5" customHeight="1" thickBot="1" x14ac:dyDescent="0.3">
      <c r="A271" s="49">
        <v>14</v>
      </c>
      <c r="B271" s="352" t="s">
        <v>437</v>
      </c>
      <c r="C271" s="353"/>
      <c r="D271" s="353"/>
      <c r="E271" s="353"/>
      <c r="F271" s="353"/>
      <c r="G271" s="353"/>
      <c r="H271" s="353"/>
      <c r="I271" s="353"/>
      <c r="J271" s="354"/>
      <c r="K271" s="352" t="s">
        <v>438</v>
      </c>
      <c r="L271" s="353"/>
      <c r="M271" s="353"/>
      <c r="N271" s="354"/>
      <c r="O271" s="352" t="s">
        <v>439</v>
      </c>
      <c r="P271" s="353"/>
      <c r="Q271" s="353"/>
      <c r="R271" s="354"/>
      <c r="S271" s="352" t="s">
        <v>102</v>
      </c>
      <c r="T271" s="354"/>
    </row>
    <row r="272" spans="1:20" ht="15.75" thickBot="1" x14ac:dyDescent="0.3">
      <c r="A272" s="49">
        <v>15</v>
      </c>
      <c r="B272" s="352" t="s">
        <v>440</v>
      </c>
      <c r="C272" s="353"/>
      <c r="D272" s="353"/>
      <c r="E272" s="353"/>
      <c r="F272" s="353"/>
      <c r="G272" s="353"/>
      <c r="H272" s="353"/>
      <c r="I272" s="353"/>
      <c r="J272" s="354"/>
      <c r="K272" s="352">
        <v>5.4</v>
      </c>
      <c r="L272" s="353"/>
      <c r="M272" s="353"/>
      <c r="N272" s="354"/>
      <c r="O272" s="352"/>
      <c r="P272" s="353"/>
      <c r="Q272" s="353"/>
      <c r="R272" s="354"/>
      <c r="S272" s="352"/>
      <c r="T272" s="354"/>
    </row>
    <row r="273" spans="1:20" ht="15.75" thickBot="1" x14ac:dyDescent="0.3">
      <c r="A273" s="49">
        <v>16</v>
      </c>
      <c r="B273" s="352" t="s">
        <v>441</v>
      </c>
      <c r="C273" s="353"/>
      <c r="D273" s="353"/>
      <c r="E273" s="353"/>
      <c r="F273" s="353"/>
      <c r="G273" s="353"/>
      <c r="H273" s="353"/>
      <c r="I273" s="353"/>
      <c r="J273" s="354"/>
      <c r="K273" s="352">
        <v>3.6</v>
      </c>
      <c r="L273" s="353"/>
      <c r="M273" s="353"/>
      <c r="N273" s="354"/>
      <c r="O273" s="352"/>
      <c r="P273" s="353"/>
      <c r="Q273" s="353"/>
      <c r="R273" s="354"/>
      <c r="S273" s="352"/>
      <c r="T273" s="354"/>
    </row>
    <row r="274" spans="1:20" ht="15.75" thickBot="1" x14ac:dyDescent="0.3">
      <c r="A274" s="49">
        <v>17</v>
      </c>
      <c r="B274" s="352" t="s">
        <v>442</v>
      </c>
      <c r="C274" s="353"/>
      <c r="D274" s="353"/>
      <c r="E274" s="353"/>
      <c r="F274" s="353"/>
      <c r="G274" s="353"/>
      <c r="H274" s="353"/>
      <c r="I274" s="353"/>
      <c r="J274" s="354"/>
      <c r="K274" s="352"/>
      <c r="L274" s="353"/>
      <c r="M274" s="353"/>
      <c r="N274" s="354"/>
      <c r="O274" s="352"/>
      <c r="P274" s="353"/>
      <c r="Q274" s="353"/>
      <c r="R274" s="354"/>
      <c r="S274" s="352"/>
      <c r="T274" s="354"/>
    </row>
    <row r="275" spans="1:20" ht="15.75" thickBot="1" x14ac:dyDescent="0.3">
      <c r="A275" s="49" t="s">
        <v>257</v>
      </c>
      <c r="B275" s="352" t="s">
        <v>443</v>
      </c>
      <c r="C275" s="353"/>
      <c r="D275" s="353"/>
      <c r="E275" s="353"/>
      <c r="F275" s="353"/>
      <c r="G275" s="353"/>
      <c r="H275" s="353"/>
      <c r="I275" s="353"/>
      <c r="J275" s="354"/>
      <c r="K275" s="352">
        <v>1.5</v>
      </c>
      <c r="L275" s="353"/>
      <c r="M275" s="353"/>
      <c r="N275" s="354"/>
      <c r="O275" s="352"/>
      <c r="P275" s="353"/>
      <c r="Q275" s="353"/>
      <c r="R275" s="354"/>
      <c r="S275" s="352"/>
      <c r="T275" s="354"/>
    </row>
    <row r="276" spans="1:20" ht="15.75" thickBot="1" x14ac:dyDescent="0.3">
      <c r="A276" s="49" t="s">
        <v>259</v>
      </c>
      <c r="B276" s="352" t="s">
        <v>444</v>
      </c>
      <c r="C276" s="353"/>
      <c r="D276" s="353"/>
      <c r="E276" s="353"/>
      <c r="F276" s="353"/>
      <c r="G276" s="353"/>
      <c r="H276" s="353"/>
      <c r="I276" s="353"/>
      <c r="J276" s="354"/>
      <c r="K276" s="352">
        <v>2</v>
      </c>
      <c r="L276" s="353"/>
      <c r="M276" s="353"/>
      <c r="N276" s="354"/>
      <c r="O276" s="352"/>
      <c r="P276" s="353"/>
      <c r="Q276" s="353"/>
      <c r="R276" s="354"/>
      <c r="S276" s="352"/>
      <c r="T276" s="354"/>
    </row>
    <row r="277" spans="1:20" ht="15.75" thickBot="1" x14ac:dyDescent="0.3">
      <c r="A277" s="49" t="s">
        <v>261</v>
      </c>
      <c r="B277" s="352" t="s">
        <v>445</v>
      </c>
      <c r="C277" s="353"/>
      <c r="D277" s="353"/>
      <c r="E277" s="353"/>
      <c r="F277" s="353"/>
      <c r="G277" s="353"/>
      <c r="H277" s="353"/>
      <c r="I277" s="353"/>
      <c r="J277" s="354"/>
      <c r="K277" s="352">
        <v>3</v>
      </c>
      <c r="L277" s="353"/>
      <c r="M277" s="353"/>
      <c r="N277" s="354"/>
      <c r="O277" s="352"/>
      <c r="P277" s="353"/>
      <c r="Q277" s="353"/>
      <c r="R277" s="354"/>
      <c r="S277" s="352"/>
      <c r="T277" s="354"/>
    </row>
    <row r="278" spans="1:20" ht="22.5" customHeight="1" thickBot="1" x14ac:dyDescent="0.3">
      <c r="A278" s="49" t="s">
        <v>199</v>
      </c>
      <c r="B278" s="352" t="s">
        <v>446</v>
      </c>
      <c r="C278" s="353"/>
      <c r="D278" s="353"/>
      <c r="E278" s="353"/>
      <c r="F278" s="353"/>
      <c r="G278" s="353"/>
      <c r="H278" s="353"/>
      <c r="I278" s="353"/>
      <c r="J278" s="354"/>
      <c r="K278" s="352" t="s">
        <v>447</v>
      </c>
      <c r="L278" s="353"/>
      <c r="M278" s="353"/>
      <c r="N278" s="354"/>
      <c r="O278" s="352"/>
      <c r="P278" s="353"/>
      <c r="Q278" s="353"/>
      <c r="R278" s="354"/>
      <c r="S278" s="352"/>
      <c r="T278" s="354"/>
    </row>
    <row r="279" spans="1:20" ht="22.5" customHeight="1" thickBot="1" x14ac:dyDescent="0.3">
      <c r="A279" s="49">
        <v>18</v>
      </c>
      <c r="B279" s="352" t="s">
        <v>448</v>
      </c>
      <c r="C279" s="353"/>
      <c r="D279" s="353"/>
      <c r="E279" s="353"/>
      <c r="F279" s="353"/>
      <c r="G279" s="353"/>
      <c r="H279" s="353"/>
      <c r="I279" s="353"/>
      <c r="J279" s="354"/>
      <c r="K279" s="574">
        <v>0.1</v>
      </c>
      <c r="L279" s="575"/>
      <c r="M279" s="575"/>
      <c r="N279" s="576"/>
      <c r="O279" s="352"/>
      <c r="P279" s="353"/>
      <c r="Q279" s="353"/>
      <c r="R279" s="354"/>
      <c r="S279" s="352"/>
      <c r="T279" s="354"/>
    </row>
    <row r="280" spans="1:20" x14ac:dyDescent="0.25">
      <c r="A280" s="504">
        <v>19</v>
      </c>
      <c r="B280" s="341" t="s">
        <v>61</v>
      </c>
      <c r="C280" s="342"/>
      <c r="D280" s="342"/>
      <c r="E280" s="342"/>
      <c r="F280" s="342"/>
      <c r="G280" s="342"/>
      <c r="H280" s="342"/>
      <c r="I280" s="342"/>
      <c r="J280" s="343"/>
      <c r="K280" s="341" t="s">
        <v>449</v>
      </c>
      <c r="L280" s="342"/>
      <c r="M280" s="342"/>
      <c r="N280" s="343"/>
      <c r="O280" s="341"/>
      <c r="P280" s="342"/>
      <c r="Q280" s="342"/>
      <c r="R280" s="343"/>
      <c r="S280" s="341"/>
      <c r="T280" s="343"/>
    </row>
    <row r="281" spans="1:20" ht="15.75" thickBot="1" x14ac:dyDescent="0.3">
      <c r="A281" s="533"/>
      <c r="B281" s="344"/>
      <c r="C281" s="345"/>
      <c r="D281" s="345"/>
      <c r="E281" s="345"/>
      <c r="F281" s="345"/>
      <c r="G281" s="345"/>
      <c r="H281" s="345"/>
      <c r="I281" s="345"/>
      <c r="J281" s="346"/>
      <c r="K281" s="264"/>
      <c r="L281" s="265"/>
      <c r="M281" s="265"/>
      <c r="N281" s="266"/>
      <c r="O281" s="264"/>
      <c r="P281" s="265"/>
      <c r="Q281" s="265"/>
      <c r="R281" s="266"/>
      <c r="S281" s="264"/>
      <c r="T281" s="266"/>
    </row>
    <row r="282" spans="1:20" ht="15.75" thickBot="1" x14ac:dyDescent="0.3">
      <c r="A282" s="505"/>
      <c r="B282" s="264"/>
      <c r="C282" s="265"/>
      <c r="D282" s="265"/>
      <c r="E282" s="265"/>
      <c r="F282" s="265"/>
      <c r="G282" s="265"/>
      <c r="H282" s="265"/>
      <c r="I282" s="265"/>
      <c r="J282" s="266"/>
      <c r="K282" s="352" t="s">
        <v>450</v>
      </c>
      <c r="L282" s="353"/>
      <c r="M282" s="353"/>
      <c r="N282" s="354"/>
      <c r="O282" s="352"/>
      <c r="P282" s="353"/>
      <c r="Q282" s="353"/>
      <c r="R282" s="354"/>
      <c r="S282" s="352"/>
      <c r="T282" s="354"/>
    </row>
    <row r="283" spans="1:20" ht="15.75" thickBot="1" x14ac:dyDescent="0.3">
      <c r="A283" s="49">
        <v>20</v>
      </c>
      <c r="B283" s="352" t="s">
        <v>451</v>
      </c>
      <c r="C283" s="353"/>
      <c r="D283" s="353"/>
      <c r="E283" s="353"/>
      <c r="F283" s="353"/>
      <c r="G283" s="353"/>
      <c r="H283" s="353"/>
      <c r="I283" s="353"/>
      <c r="J283" s="354"/>
      <c r="K283" s="571" t="s">
        <v>449</v>
      </c>
      <c r="L283" s="572"/>
      <c r="M283" s="572"/>
      <c r="N283" s="573"/>
      <c r="O283" s="352"/>
      <c r="P283" s="353"/>
      <c r="Q283" s="353"/>
      <c r="R283" s="354"/>
      <c r="S283" s="352"/>
      <c r="T283" s="354"/>
    </row>
    <row r="284" spans="1:20" ht="15.75" thickBot="1" x14ac:dyDescent="0.3">
      <c r="A284" s="577" t="s">
        <v>455</v>
      </c>
      <c r="B284" s="578"/>
      <c r="C284" s="579"/>
      <c r="D284" s="580" t="s">
        <v>456</v>
      </c>
      <c r="E284" s="581"/>
      <c r="F284" s="581"/>
      <c r="G284" s="581"/>
      <c r="H284" s="581"/>
      <c r="I284" s="581"/>
      <c r="J284" s="581"/>
      <c r="K284" s="581"/>
      <c r="L284" s="581"/>
      <c r="M284" s="581"/>
      <c r="N284" s="581"/>
      <c r="O284" s="581"/>
      <c r="P284" s="582"/>
    </row>
    <row r="285" spans="1:20" x14ac:dyDescent="0.25">
      <c r="A285" s="295" t="s">
        <v>175</v>
      </c>
      <c r="B285" s="297"/>
      <c r="C285" s="295" t="s">
        <v>457</v>
      </c>
      <c r="D285" s="303"/>
      <c r="E285" s="303"/>
      <c r="F285" s="303"/>
      <c r="G285" s="303"/>
      <c r="H285" s="303"/>
      <c r="I285" s="303"/>
      <c r="J285" s="303"/>
      <c r="K285" s="303"/>
      <c r="L285" s="303"/>
      <c r="M285" s="303"/>
      <c r="N285" s="303"/>
      <c r="O285" s="303"/>
      <c r="P285" s="297"/>
    </row>
    <row r="286" spans="1:20" ht="15.75" thickBot="1" x14ac:dyDescent="0.3">
      <c r="A286" s="296"/>
      <c r="B286" s="298"/>
      <c r="C286" s="583" t="s">
        <v>458</v>
      </c>
      <c r="D286" s="584"/>
      <c r="E286" s="584"/>
      <c r="F286" s="584"/>
      <c r="G286" s="584"/>
      <c r="H286" s="584"/>
      <c r="I286" s="584"/>
      <c r="J286" s="584"/>
      <c r="K286" s="584"/>
      <c r="L286" s="584"/>
      <c r="M286" s="584"/>
      <c r="N286" s="584"/>
      <c r="O286" s="584"/>
      <c r="P286" s="585"/>
    </row>
    <row r="287" spans="1:20" x14ac:dyDescent="0.25">
      <c r="A287" s="334">
        <v>1</v>
      </c>
      <c r="B287" s="336"/>
      <c r="C287" s="334" t="s">
        <v>459</v>
      </c>
      <c r="D287" s="335"/>
      <c r="E287" s="335"/>
      <c r="F287" s="335"/>
      <c r="G287" s="336"/>
      <c r="H287" s="295" t="s">
        <v>219</v>
      </c>
      <c r="I287" s="303"/>
      <c r="J287" s="303"/>
      <c r="K287" s="303"/>
      <c r="L287" s="303"/>
      <c r="M287" s="297"/>
      <c r="N287" s="295" t="s">
        <v>220</v>
      </c>
      <c r="O287" s="303"/>
      <c r="P287" s="297"/>
    </row>
    <row r="288" spans="1:20" ht="15.75" thickBot="1" x14ac:dyDescent="0.3">
      <c r="A288" s="286"/>
      <c r="B288" s="288"/>
      <c r="C288" s="286"/>
      <c r="D288" s="287"/>
      <c r="E288" s="287"/>
      <c r="F288" s="287"/>
      <c r="G288" s="288"/>
      <c r="H288" s="296"/>
      <c r="I288" s="304"/>
      <c r="J288" s="304"/>
      <c r="K288" s="304"/>
      <c r="L288" s="304"/>
      <c r="M288" s="298"/>
      <c r="N288" s="296"/>
      <c r="O288" s="304"/>
      <c r="P288" s="298"/>
    </row>
    <row r="289" spans="1:16" ht="15.75" thickBot="1" x14ac:dyDescent="0.3">
      <c r="A289" s="289"/>
      <c r="B289" s="291"/>
      <c r="C289" s="289"/>
      <c r="D289" s="290"/>
      <c r="E289" s="290"/>
      <c r="F289" s="290"/>
      <c r="G289" s="291"/>
      <c r="H289" s="267" t="s">
        <v>102</v>
      </c>
      <c r="I289" s="268"/>
      <c r="J289" s="269"/>
      <c r="K289" s="270"/>
      <c r="L289" s="277"/>
      <c r="M289" s="277"/>
      <c r="N289" s="277"/>
      <c r="O289" s="277"/>
      <c r="P289" s="271"/>
    </row>
    <row r="290" spans="1:16" x14ac:dyDescent="0.25">
      <c r="A290" s="334">
        <v>2</v>
      </c>
      <c r="B290" s="336"/>
      <c r="C290" s="334" t="s">
        <v>460</v>
      </c>
      <c r="D290" s="335"/>
      <c r="E290" s="335"/>
      <c r="F290" s="335"/>
      <c r="G290" s="336"/>
      <c r="H290" s="334" t="s">
        <v>322</v>
      </c>
      <c r="I290" s="335"/>
      <c r="J290" s="336"/>
      <c r="K290" s="334" t="s">
        <v>364</v>
      </c>
      <c r="L290" s="335"/>
      <c r="M290" s="335"/>
      <c r="N290" s="335"/>
      <c r="O290" s="336"/>
      <c r="P290" s="318" t="s">
        <v>102</v>
      </c>
    </row>
    <row r="291" spans="1:16" ht="15.75" thickBot="1" x14ac:dyDescent="0.3">
      <c r="A291" s="286"/>
      <c r="B291" s="288"/>
      <c r="C291" s="289"/>
      <c r="D291" s="290"/>
      <c r="E291" s="290"/>
      <c r="F291" s="290"/>
      <c r="G291" s="291"/>
      <c r="H291" s="289"/>
      <c r="I291" s="290"/>
      <c r="J291" s="291"/>
      <c r="K291" s="289"/>
      <c r="L291" s="290"/>
      <c r="M291" s="290"/>
      <c r="N291" s="290"/>
      <c r="O291" s="291"/>
      <c r="P291" s="320"/>
    </row>
    <row r="292" spans="1:16" ht="15.75" thickBot="1" x14ac:dyDescent="0.3">
      <c r="A292" s="286"/>
      <c r="B292" s="288"/>
      <c r="C292" s="267" t="s">
        <v>461</v>
      </c>
      <c r="D292" s="269"/>
      <c r="E292" s="270"/>
      <c r="F292" s="277"/>
      <c r="G292" s="271"/>
      <c r="H292" s="270"/>
      <c r="I292" s="277"/>
      <c r="J292" s="271"/>
      <c r="K292" s="270"/>
      <c r="L292" s="277"/>
      <c r="M292" s="277"/>
      <c r="N292" s="277"/>
      <c r="O292" s="271"/>
      <c r="P292" s="38"/>
    </row>
    <row r="293" spans="1:16" ht="15.75" thickBot="1" x14ac:dyDescent="0.3">
      <c r="A293" s="286"/>
      <c r="B293" s="288"/>
      <c r="C293" s="267" t="s">
        <v>462</v>
      </c>
      <c r="D293" s="269"/>
      <c r="E293" s="270"/>
      <c r="F293" s="277"/>
      <c r="G293" s="271"/>
      <c r="H293" s="270"/>
      <c r="I293" s="277"/>
      <c r="J293" s="271"/>
      <c r="K293" s="270"/>
      <c r="L293" s="277"/>
      <c r="M293" s="277"/>
      <c r="N293" s="277"/>
      <c r="O293" s="271"/>
      <c r="P293" s="38"/>
    </row>
    <row r="294" spans="1:16" ht="15.75" thickBot="1" x14ac:dyDescent="0.3">
      <c r="A294" s="289"/>
      <c r="B294" s="291"/>
      <c r="C294" s="267" t="s">
        <v>463</v>
      </c>
      <c r="D294" s="269"/>
      <c r="E294" s="270"/>
      <c r="F294" s="277"/>
      <c r="G294" s="271"/>
      <c r="H294" s="270"/>
      <c r="I294" s="277"/>
      <c r="J294" s="271"/>
      <c r="K294" s="270"/>
      <c r="L294" s="277"/>
      <c r="M294" s="277"/>
      <c r="N294" s="277"/>
      <c r="O294" s="271"/>
      <c r="P294" s="38"/>
    </row>
    <row r="295" spans="1:16" ht="16.5" customHeight="1" x14ac:dyDescent="0.25">
      <c r="A295" s="334">
        <v>3</v>
      </c>
      <c r="B295" s="336"/>
      <c r="C295" s="334" t="s">
        <v>464</v>
      </c>
      <c r="D295" s="335"/>
      <c r="E295" s="335"/>
      <c r="F295" s="335"/>
      <c r="G295" s="336"/>
      <c r="H295" s="334" t="s">
        <v>465</v>
      </c>
      <c r="I295" s="335"/>
      <c r="J295" s="336"/>
      <c r="K295" s="334" t="s">
        <v>466</v>
      </c>
      <c r="L295" s="335"/>
      <c r="M295" s="335"/>
      <c r="N295" s="335"/>
      <c r="O295" s="336"/>
      <c r="P295" s="318" t="s">
        <v>102</v>
      </c>
    </row>
    <row r="296" spans="1:16" ht="15.75" thickBot="1" x14ac:dyDescent="0.3">
      <c r="A296" s="286"/>
      <c r="B296" s="288"/>
      <c r="C296" s="286"/>
      <c r="D296" s="287"/>
      <c r="E296" s="287"/>
      <c r="F296" s="287"/>
      <c r="G296" s="288"/>
      <c r="H296" s="289"/>
      <c r="I296" s="290"/>
      <c r="J296" s="291"/>
      <c r="K296" s="289"/>
      <c r="L296" s="290"/>
      <c r="M296" s="290"/>
      <c r="N296" s="290"/>
      <c r="O296" s="291"/>
      <c r="P296" s="320"/>
    </row>
    <row r="297" spans="1:16" ht="15.75" thickBot="1" x14ac:dyDescent="0.3">
      <c r="A297" s="289"/>
      <c r="B297" s="291"/>
      <c r="C297" s="289"/>
      <c r="D297" s="290"/>
      <c r="E297" s="290"/>
      <c r="F297" s="290"/>
      <c r="G297" s="291"/>
      <c r="H297" s="270"/>
      <c r="I297" s="277"/>
      <c r="J297" s="271"/>
      <c r="K297" s="270"/>
      <c r="L297" s="277"/>
      <c r="M297" s="277"/>
      <c r="N297" s="277"/>
      <c r="O297" s="271"/>
      <c r="P297" s="38"/>
    </row>
    <row r="298" spans="1:16" ht="15.75" thickBot="1" x14ac:dyDescent="0.3">
      <c r="A298" s="267">
        <v>4</v>
      </c>
      <c r="B298" s="269"/>
      <c r="C298" s="267" t="s">
        <v>467</v>
      </c>
      <c r="D298" s="268"/>
      <c r="E298" s="268"/>
      <c r="F298" s="268"/>
      <c r="G298" s="269"/>
      <c r="H298" s="337" t="s">
        <v>219</v>
      </c>
      <c r="I298" s="338"/>
      <c r="J298" s="338"/>
      <c r="K298" s="338"/>
      <c r="L298" s="338"/>
      <c r="M298" s="339"/>
      <c r="N298" s="337" t="s">
        <v>220</v>
      </c>
      <c r="O298" s="338"/>
      <c r="P298" s="339"/>
    </row>
    <row r="299" spans="1:16" ht="15.75" thickBot="1" x14ac:dyDescent="0.3">
      <c r="A299" s="586" t="s">
        <v>468</v>
      </c>
      <c r="B299" s="587"/>
      <c r="C299" s="587"/>
      <c r="D299" s="588"/>
      <c r="E299" s="586" t="s">
        <v>469</v>
      </c>
      <c r="F299" s="587"/>
      <c r="G299" s="587"/>
      <c r="H299" s="587"/>
      <c r="I299" s="587"/>
      <c r="J299" s="587"/>
      <c r="K299" s="588"/>
    </row>
    <row r="300" spans="1:16" ht="15.75" thickBot="1" x14ac:dyDescent="0.3">
      <c r="A300" s="60" t="s">
        <v>303</v>
      </c>
      <c r="B300" s="337" t="s">
        <v>470</v>
      </c>
      <c r="C300" s="338"/>
      <c r="D300" s="338"/>
      <c r="E300" s="339"/>
      <c r="F300" s="337" t="s">
        <v>471</v>
      </c>
      <c r="G300" s="338"/>
      <c r="H300" s="338"/>
      <c r="I300" s="339"/>
      <c r="J300" s="337" t="s">
        <v>472</v>
      </c>
      <c r="K300" s="339"/>
    </row>
    <row r="301" spans="1:16" ht="72" customHeight="1" thickBot="1" x14ac:dyDescent="0.3">
      <c r="A301" s="61">
        <v>1</v>
      </c>
      <c r="B301" s="599" t="s">
        <v>473</v>
      </c>
      <c r="C301" s="600"/>
      <c r="D301" s="600"/>
      <c r="E301" s="601"/>
      <c r="F301" s="602" t="s">
        <v>474</v>
      </c>
      <c r="G301" s="603"/>
      <c r="H301" s="603"/>
      <c r="I301" s="604"/>
      <c r="J301" s="605"/>
      <c r="K301" s="606"/>
    </row>
    <row r="302" spans="1:16" ht="15.75" thickBot="1" x14ac:dyDescent="0.3">
      <c r="A302" s="62" t="s">
        <v>250</v>
      </c>
      <c r="B302" s="589" t="s">
        <v>475</v>
      </c>
      <c r="C302" s="590"/>
      <c r="D302" s="590"/>
      <c r="E302" s="590"/>
      <c r="F302" s="590"/>
      <c r="G302" s="590"/>
      <c r="H302" s="590"/>
      <c r="I302" s="590"/>
      <c r="J302" s="590"/>
      <c r="K302" s="591"/>
    </row>
    <row r="303" spans="1:16" ht="15.75" thickBot="1" x14ac:dyDescent="0.3">
      <c r="A303" s="63" t="s">
        <v>476</v>
      </c>
      <c r="B303" s="592" t="s">
        <v>477</v>
      </c>
      <c r="C303" s="593"/>
      <c r="D303" s="593"/>
      <c r="E303" s="594"/>
      <c r="F303" s="64" t="s">
        <v>478</v>
      </c>
      <c r="G303" s="592" t="s">
        <v>479</v>
      </c>
      <c r="H303" s="594"/>
      <c r="I303" s="595" t="s">
        <v>480</v>
      </c>
      <c r="J303" s="596"/>
      <c r="K303" s="65" t="s">
        <v>481</v>
      </c>
    </row>
    <row r="304" spans="1:16" ht="15.75" thickBot="1" x14ac:dyDescent="0.3">
      <c r="A304" s="66">
        <v>1</v>
      </c>
      <c r="B304" s="592" t="s">
        <v>482</v>
      </c>
      <c r="C304" s="593"/>
      <c r="D304" s="593"/>
      <c r="E304" s="594"/>
      <c r="F304" s="67"/>
      <c r="G304" s="597"/>
      <c r="H304" s="598"/>
      <c r="I304" s="597"/>
      <c r="J304" s="598"/>
      <c r="K304" s="67"/>
    </row>
    <row r="305" spans="1:11" ht="15.75" thickBot="1" x14ac:dyDescent="0.3">
      <c r="A305" s="68">
        <v>2</v>
      </c>
      <c r="B305" s="592" t="s">
        <v>483</v>
      </c>
      <c r="C305" s="593"/>
      <c r="D305" s="593"/>
      <c r="E305" s="594"/>
      <c r="F305" s="69"/>
      <c r="G305" s="592"/>
      <c r="H305" s="594"/>
      <c r="I305" s="595"/>
      <c r="J305" s="607"/>
      <c r="K305" s="70"/>
    </row>
    <row r="306" spans="1:11" ht="15.75" thickBot="1" x14ac:dyDescent="0.3">
      <c r="A306" s="71">
        <v>3</v>
      </c>
      <c r="B306" s="608" t="s">
        <v>484</v>
      </c>
      <c r="C306" s="609"/>
      <c r="D306" s="609"/>
      <c r="E306" s="610"/>
      <c r="F306" s="69"/>
      <c r="G306" s="592"/>
      <c r="H306" s="594"/>
      <c r="I306" s="595"/>
      <c r="J306" s="607"/>
      <c r="K306" s="70"/>
    </row>
    <row r="307" spans="1:11" ht="15.75" thickBot="1" x14ac:dyDescent="0.3">
      <c r="A307" s="71">
        <v>4</v>
      </c>
      <c r="B307" s="592" t="s">
        <v>485</v>
      </c>
      <c r="C307" s="593"/>
      <c r="D307" s="593"/>
      <c r="E307" s="594"/>
      <c r="F307" s="69"/>
      <c r="G307" s="592"/>
      <c r="H307" s="594"/>
      <c r="I307" s="595"/>
      <c r="J307" s="607"/>
      <c r="K307" s="70"/>
    </row>
    <row r="308" spans="1:11" ht="15.75" thickBot="1" x14ac:dyDescent="0.3">
      <c r="A308" s="71">
        <v>5</v>
      </c>
      <c r="B308" s="608" t="s">
        <v>486</v>
      </c>
      <c r="C308" s="609"/>
      <c r="D308" s="609"/>
      <c r="E308" s="610"/>
      <c r="F308" s="69"/>
      <c r="G308" s="592"/>
      <c r="H308" s="594"/>
      <c r="I308" s="595"/>
      <c r="J308" s="607"/>
      <c r="K308" s="70"/>
    </row>
    <row r="309" spans="1:11" ht="15.75" thickBot="1" x14ac:dyDescent="0.3">
      <c r="A309" s="71">
        <v>6</v>
      </c>
      <c r="B309" s="608" t="s">
        <v>487</v>
      </c>
      <c r="C309" s="609"/>
      <c r="D309" s="609"/>
      <c r="E309" s="610"/>
      <c r="F309" s="69"/>
      <c r="G309" s="592"/>
      <c r="H309" s="594"/>
      <c r="I309" s="595"/>
      <c r="J309" s="607"/>
      <c r="K309" s="70"/>
    </row>
    <row r="310" spans="1:11" ht="25.5" customHeight="1" thickBot="1" x14ac:dyDescent="0.3">
      <c r="A310" s="71">
        <v>7</v>
      </c>
      <c r="B310" s="608" t="s">
        <v>488</v>
      </c>
      <c r="C310" s="609"/>
      <c r="D310" s="609"/>
      <c r="E310" s="610"/>
      <c r="F310" s="69"/>
      <c r="G310" s="592"/>
      <c r="H310" s="594"/>
      <c r="I310" s="595"/>
      <c r="J310" s="607"/>
      <c r="K310" s="70"/>
    </row>
    <row r="311" spans="1:11" ht="15.75" thickBot="1" x14ac:dyDescent="0.3">
      <c r="A311" s="71">
        <v>8</v>
      </c>
      <c r="B311" s="608" t="s">
        <v>489</v>
      </c>
      <c r="C311" s="609"/>
      <c r="D311" s="609"/>
      <c r="E311" s="610"/>
      <c r="F311" s="69"/>
      <c r="G311" s="592"/>
      <c r="H311" s="594"/>
      <c r="I311" s="595"/>
      <c r="J311" s="607"/>
      <c r="K311" s="70"/>
    </row>
    <row r="312" spans="1:11" ht="15.75" thickBot="1" x14ac:dyDescent="0.3">
      <c r="A312" s="71">
        <v>9</v>
      </c>
      <c r="B312" s="608" t="s">
        <v>490</v>
      </c>
      <c r="C312" s="609"/>
      <c r="D312" s="609"/>
      <c r="E312" s="610"/>
      <c r="F312" s="69"/>
      <c r="G312" s="592"/>
      <c r="H312" s="594"/>
      <c r="I312" s="595"/>
      <c r="J312" s="607"/>
      <c r="K312" s="70"/>
    </row>
    <row r="313" spans="1:11" ht="15.75" thickBot="1" x14ac:dyDescent="0.3">
      <c r="A313" s="71">
        <v>10</v>
      </c>
      <c r="B313" s="608" t="s">
        <v>491</v>
      </c>
      <c r="C313" s="609"/>
      <c r="D313" s="609"/>
      <c r="E313" s="610"/>
      <c r="F313" s="69"/>
      <c r="G313" s="592"/>
      <c r="H313" s="594"/>
      <c r="I313" s="595"/>
      <c r="J313" s="607"/>
      <c r="K313" s="70"/>
    </row>
    <row r="314" spans="1:11" ht="15.75" thickBot="1" x14ac:dyDescent="0.3">
      <c r="A314" s="71">
        <v>11</v>
      </c>
      <c r="B314" s="608" t="s">
        <v>492</v>
      </c>
      <c r="C314" s="609"/>
      <c r="D314" s="609"/>
      <c r="E314" s="610"/>
      <c r="F314" s="69"/>
      <c r="G314" s="592"/>
      <c r="H314" s="594"/>
      <c r="I314" s="595"/>
      <c r="J314" s="607"/>
      <c r="K314" s="70"/>
    </row>
    <row r="315" spans="1:11" ht="15.75" thickBot="1" x14ac:dyDescent="0.3">
      <c r="A315" s="71">
        <v>12</v>
      </c>
      <c r="B315" s="608" t="s">
        <v>493</v>
      </c>
      <c r="C315" s="609"/>
      <c r="D315" s="609"/>
      <c r="E315" s="610"/>
      <c r="F315" s="69"/>
      <c r="G315" s="592"/>
      <c r="H315" s="594"/>
      <c r="I315" s="595"/>
      <c r="J315" s="607"/>
      <c r="K315" s="70"/>
    </row>
    <row r="316" spans="1:11" ht="15.75" thickBot="1" x14ac:dyDescent="0.3">
      <c r="A316" s="71">
        <v>13</v>
      </c>
      <c r="B316" s="608" t="s">
        <v>494</v>
      </c>
      <c r="C316" s="609"/>
      <c r="D316" s="609"/>
      <c r="E316" s="610"/>
      <c r="F316" s="69"/>
      <c r="G316" s="592"/>
      <c r="H316" s="594"/>
      <c r="I316" s="595"/>
      <c r="J316" s="607"/>
      <c r="K316" s="70"/>
    </row>
    <row r="317" spans="1:11" ht="15.75" thickBot="1" x14ac:dyDescent="0.3">
      <c r="A317" s="71">
        <v>14</v>
      </c>
      <c r="B317" s="608" t="s">
        <v>495</v>
      </c>
      <c r="C317" s="609"/>
      <c r="D317" s="609"/>
      <c r="E317" s="610"/>
      <c r="F317" s="69"/>
      <c r="G317" s="592"/>
      <c r="H317" s="594"/>
      <c r="I317" s="595"/>
      <c r="J317" s="607"/>
      <c r="K317" s="70"/>
    </row>
    <row r="318" spans="1:11" ht="15.75" thickBot="1" x14ac:dyDescent="0.3">
      <c r="A318" s="638" t="s">
        <v>496</v>
      </c>
      <c r="B318" s="639"/>
      <c r="C318" s="640"/>
      <c r="D318" s="638" t="s">
        <v>497</v>
      </c>
      <c r="E318" s="639"/>
      <c r="F318" s="639"/>
      <c r="G318" s="639"/>
      <c r="H318" s="639"/>
      <c r="I318" s="639"/>
      <c r="J318" s="639"/>
      <c r="K318" s="640"/>
    </row>
    <row r="319" spans="1:11" ht="36" customHeight="1" x14ac:dyDescent="0.25">
      <c r="A319" s="629" t="s">
        <v>498</v>
      </c>
      <c r="B319" s="630"/>
      <c r="C319" s="630"/>
      <c r="D319" s="630"/>
      <c r="E319" s="630"/>
      <c r="F319" s="630"/>
      <c r="G319" s="630"/>
      <c r="H319" s="630"/>
      <c r="I319" s="630"/>
      <c r="J319" s="630"/>
      <c r="K319" s="631"/>
    </row>
    <row r="320" spans="1:11" ht="24" customHeight="1" thickBot="1" x14ac:dyDescent="0.3">
      <c r="A320" s="611" t="s">
        <v>499</v>
      </c>
      <c r="B320" s="612"/>
      <c r="C320" s="612"/>
      <c r="D320" s="612"/>
      <c r="E320" s="612"/>
      <c r="F320" s="612"/>
      <c r="G320" s="612"/>
      <c r="H320" s="612"/>
      <c r="I320" s="612"/>
      <c r="J320" s="612"/>
      <c r="K320" s="613"/>
    </row>
    <row r="321" spans="1:11" ht="24" customHeight="1" thickBot="1" x14ac:dyDescent="0.3">
      <c r="A321" s="614" t="s">
        <v>500</v>
      </c>
      <c r="B321" s="615"/>
      <c r="C321" s="616"/>
      <c r="D321" s="617" t="s">
        <v>501</v>
      </c>
      <c r="E321" s="618"/>
      <c r="F321" s="618"/>
      <c r="G321" s="619"/>
      <c r="H321" s="620" t="s">
        <v>502</v>
      </c>
      <c r="I321" s="621"/>
      <c r="J321" s="621"/>
      <c r="K321" s="622"/>
    </row>
    <row r="322" spans="1:11" x14ac:dyDescent="0.25">
      <c r="A322" s="623">
        <v>1</v>
      </c>
      <c r="B322" s="624"/>
      <c r="C322" s="625"/>
      <c r="D322" s="629"/>
      <c r="E322" s="630"/>
      <c r="F322" s="630"/>
      <c r="G322" s="631"/>
      <c r="H322" s="632"/>
      <c r="I322" s="633"/>
      <c r="J322" s="633"/>
      <c r="K322" s="634"/>
    </row>
    <row r="323" spans="1:11" ht="15.75" thickBot="1" x14ac:dyDescent="0.3">
      <c r="A323" s="626"/>
      <c r="B323" s="627"/>
      <c r="C323" s="628"/>
      <c r="D323" s="611" t="s">
        <v>503</v>
      </c>
      <c r="E323" s="612"/>
      <c r="F323" s="612"/>
      <c r="G323" s="613"/>
      <c r="H323" s="635"/>
      <c r="I323" s="636"/>
      <c r="J323" s="636"/>
      <c r="K323" s="637"/>
    </row>
    <row r="324" spans="1:11" x14ac:dyDescent="0.25">
      <c r="A324" s="623">
        <v>2</v>
      </c>
      <c r="B324" s="624"/>
      <c r="C324" s="625"/>
      <c r="D324" s="629"/>
      <c r="E324" s="630"/>
      <c r="F324" s="630"/>
      <c r="G324" s="631"/>
      <c r="H324" s="632"/>
      <c r="I324" s="633"/>
      <c r="J324" s="633"/>
      <c r="K324" s="634"/>
    </row>
    <row r="325" spans="1:11" ht="15.75" thickBot="1" x14ac:dyDescent="0.3">
      <c r="A325" s="626"/>
      <c r="B325" s="627"/>
      <c r="C325" s="628"/>
      <c r="D325" s="611" t="s">
        <v>504</v>
      </c>
      <c r="E325" s="612"/>
      <c r="F325" s="612"/>
      <c r="G325" s="613"/>
      <c r="H325" s="635"/>
      <c r="I325" s="636"/>
      <c r="J325" s="636"/>
      <c r="K325" s="637"/>
    </row>
    <row r="326" spans="1:11" x14ac:dyDescent="0.25">
      <c r="A326" s="623">
        <v>3</v>
      </c>
      <c r="B326" s="624"/>
      <c r="C326" s="625"/>
      <c r="D326" s="629"/>
      <c r="E326" s="630"/>
      <c r="F326" s="630"/>
      <c r="G326" s="631"/>
      <c r="H326" s="632"/>
      <c r="I326" s="633"/>
      <c r="J326" s="633"/>
      <c r="K326" s="634"/>
    </row>
    <row r="327" spans="1:11" ht="15.75" thickBot="1" x14ac:dyDescent="0.3">
      <c r="A327" s="626"/>
      <c r="B327" s="627"/>
      <c r="C327" s="628"/>
      <c r="D327" s="611" t="s">
        <v>505</v>
      </c>
      <c r="E327" s="612"/>
      <c r="F327" s="612"/>
      <c r="G327" s="613"/>
      <c r="H327" s="635"/>
      <c r="I327" s="636"/>
      <c r="J327" s="636"/>
      <c r="K327" s="637"/>
    </row>
    <row r="328" spans="1:11" x14ac:dyDescent="0.25">
      <c r="A328" s="623">
        <v>4</v>
      </c>
      <c r="B328" s="624"/>
      <c r="C328" s="625"/>
      <c r="D328" s="629"/>
      <c r="E328" s="630"/>
      <c r="F328" s="630"/>
      <c r="G328" s="631"/>
      <c r="H328" s="632"/>
      <c r="I328" s="633"/>
      <c r="J328" s="633"/>
      <c r="K328" s="634"/>
    </row>
    <row r="329" spans="1:11" ht="15.75" thickBot="1" x14ac:dyDescent="0.3">
      <c r="A329" s="626"/>
      <c r="B329" s="627"/>
      <c r="C329" s="628"/>
      <c r="D329" s="611" t="s">
        <v>506</v>
      </c>
      <c r="E329" s="612"/>
      <c r="F329" s="612"/>
      <c r="G329" s="613"/>
      <c r="H329" s="635"/>
      <c r="I329" s="636"/>
      <c r="J329" s="636"/>
      <c r="K329" s="637"/>
    </row>
    <row r="330" spans="1:11" x14ac:dyDescent="0.25">
      <c r="A330" s="641" t="s">
        <v>507</v>
      </c>
      <c r="B330" s="642"/>
      <c r="C330" s="641" t="s">
        <v>508</v>
      </c>
      <c r="D330" s="645"/>
      <c r="E330" s="645"/>
      <c r="F330" s="645"/>
      <c r="G330" s="645"/>
      <c r="H330" s="645"/>
      <c r="I330" s="645"/>
      <c r="J330" s="645"/>
      <c r="K330" s="642"/>
    </row>
    <row r="331" spans="1:11" ht="15.75" thickBot="1" x14ac:dyDescent="0.3">
      <c r="A331" s="643"/>
      <c r="B331" s="644"/>
      <c r="C331" s="643"/>
      <c r="D331" s="646"/>
      <c r="E331" s="646"/>
      <c r="F331" s="646"/>
      <c r="G331" s="646"/>
      <c r="H331" s="646"/>
      <c r="I331" s="646"/>
      <c r="J331" s="646"/>
      <c r="K331" s="644"/>
    </row>
    <row r="332" spans="1:11" ht="71.25" customHeight="1" x14ac:dyDescent="0.25">
      <c r="A332" s="629">
        <v>1</v>
      </c>
      <c r="B332" s="631"/>
      <c r="C332" s="653" t="s">
        <v>509</v>
      </c>
      <c r="D332" s="654"/>
      <c r="E332" s="654"/>
      <c r="F332" s="654"/>
      <c r="G332" s="654"/>
      <c r="H332" s="654"/>
      <c r="I332" s="654"/>
      <c r="J332" s="654"/>
      <c r="K332" s="655"/>
    </row>
    <row r="333" spans="1:11" x14ac:dyDescent="0.25">
      <c r="A333" s="647"/>
      <c r="B333" s="649"/>
      <c r="C333" s="656"/>
      <c r="D333" s="657"/>
      <c r="E333" s="657"/>
      <c r="F333" s="657"/>
      <c r="G333" s="657"/>
      <c r="H333" s="657"/>
      <c r="I333" s="657"/>
      <c r="J333" s="657"/>
      <c r="K333" s="658"/>
    </row>
    <row r="334" spans="1:11" x14ac:dyDescent="0.25">
      <c r="A334" s="647"/>
      <c r="B334" s="649"/>
      <c r="C334" s="656"/>
      <c r="D334" s="657"/>
      <c r="E334" s="657"/>
      <c r="F334" s="657"/>
      <c r="G334" s="657"/>
      <c r="H334" s="657"/>
      <c r="I334" s="657"/>
      <c r="J334" s="657"/>
      <c r="K334" s="658"/>
    </row>
    <row r="335" spans="1:11" x14ac:dyDescent="0.25">
      <c r="A335" s="647"/>
      <c r="B335" s="649"/>
      <c r="C335" s="656"/>
      <c r="D335" s="657"/>
      <c r="E335" s="657"/>
      <c r="F335" s="657"/>
      <c r="G335" s="657"/>
      <c r="H335" s="657"/>
      <c r="I335" s="657"/>
      <c r="J335" s="657"/>
      <c r="K335" s="658"/>
    </row>
    <row r="336" spans="1:11" x14ac:dyDescent="0.25">
      <c r="A336" s="647"/>
      <c r="B336" s="649"/>
      <c r="C336" s="656" t="s">
        <v>510</v>
      </c>
      <c r="D336" s="657"/>
      <c r="E336" s="657"/>
      <c r="F336" s="657"/>
      <c r="G336" s="657"/>
      <c r="H336" s="657"/>
      <c r="I336" s="657"/>
      <c r="J336" s="657"/>
      <c r="K336" s="658"/>
    </row>
    <row r="337" spans="1:11" x14ac:dyDescent="0.25">
      <c r="A337" s="647"/>
      <c r="B337" s="649"/>
      <c r="C337" s="656"/>
      <c r="D337" s="657"/>
      <c r="E337" s="657"/>
      <c r="F337" s="657"/>
      <c r="G337" s="657"/>
      <c r="H337" s="657"/>
      <c r="I337" s="657"/>
      <c r="J337" s="657"/>
      <c r="K337" s="658"/>
    </row>
    <row r="338" spans="1:11" ht="28.5" customHeight="1" x14ac:dyDescent="0.25">
      <c r="A338" s="647"/>
      <c r="B338" s="649"/>
      <c r="C338" s="659" t="s">
        <v>511</v>
      </c>
      <c r="D338" s="660"/>
      <c r="E338" s="660"/>
      <c r="F338" s="660"/>
      <c r="G338" s="660"/>
      <c r="H338" s="660"/>
      <c r="I338" s="660"/>
      <c r="J338" s="660"/>
      <c r="K338" s="661"/>
    </row>
    <row r="339" spans="1:11" x14ac:dyDescent="0.25">
      <c r="A339" s="647"/>
      <c r="B339" s="649"/>
      <c r="C339" s="656"/>
      <c r="D339" s="657"/>
      <c r="E339" s="657"/>
      <c r="F339" s="657"/>
      <c r="G339" s="657"/>
      <c r="H339" s="657"/>
      <c r="I339" s="657"/>
      <c r="J339" s="657"/>
      <c r="K339" s="658"/>
    </row>
    <row r="340" spans="1:11" x14ac:dyDescent="0.25">
      <c r="A340" s="647"/>
      <c r="B340" s="649"/>
      <c r="C340" s="656" t="s">
        <v>512</v>
      </c>
      <c r="D340" s="657"/>
      <c r="E340" s="657"/>
      <c r="F340" s="657"/>
      <c r="G340" s="657"/>
      <c r="H340" s="657"/>
      <c r="I340" s="657"/>
      <c r="J340" s="657"/>
      <c r="K340" s="658"/>
    </row>
    <row r="341" spans="1:11" x14ac:dyDescent="0.25">
      <c r="A341" s="647"/>
      <c r="B341" s="649"/>
      <c r="C341" s="647"/>
      <c r="D341" s="648"/>
      <c r="E341" s="648"/>
      <c r="F341" s="648"/>
      <c r="G341" s="648"/>
      <c r="H341" s="648"/>
      <c r="I341" s="648"/>
      <c r="J341" s="648"/>
      <c r="K341" s="649"/>
    </row>
    <row r="342" spans="1:11" ht="15.75" thickBot="1" x14ac:dyDescent="0.3">
      <c r="A342" s="611"/>
      <c r="B342" s="613"/>
      <c r="C342" s="650"/>
      <c r="D342" s="651"/>
      <c r="E342" s="651"/>
      <c r="F342" s="651"/>
      <c r="G342" s="651"/>
      <c r="H342" s="651"/>
      <c r="I342" s="651"/>
      <c r="J342" s="651"/>
      <c r="K342" s="652"/>
    </row>
  </sheetData>
  <mergeCells count="925">
    <mergeCell ref="C341:K341"/>
    <mergeCell ref="C342:K342"/>
    <mergeCell ref="A332:B342"/>
    <mergeCell ref="C332:K332"/>
    <mergeCell ref="C333:K333"/>
    <mergeCell ref="C334:K334"/>
    <mergeCell ref="C335:K335"/>
    <mergeCell ref="C336:K336"/>
    <mergeCell ref="C337:K337"/>
    <mergeCell ref="C338:K338"/>
    <mergeCell ref="C339:K339"/>
    <mergeCell ref="C340:K340"/>
    <mergeCell ref="A328:C329"/>
    <mergeCell ref="D328:G328"/>
    <mergeCell ref="D329:G329"/>
    <mergeCell ref="H328:K329"/>
    <mergeCell ref="A330:B331"/>
    <mergeCell ref="C330:K331"/>
    <mergeCell ref="A324:C325"/>
    <mergeCell ref="D324:G324"/>
    <mergeCell ref="D325:G325"/>
    <mergeCell ref="H324:K325"/>
    <mergeCell ref="A326:C327"/>
    <mergeCell ref="D326:G326"/>
    <mergeCell ref="D327:G327"/>
    <mergeCell ref="H326:K327"/>
    <mergeCell ref="A320:K320"/>
    <mergeCell ref="A321:C321"/>
    <mergeCell ref="D321:G321"/>
    <mergeCell ref="H321:K321"/>
    <mergeCell ref="A322:C323"/>
    <mergeCell ref="D322:G322"/>
    <mergeCell ref="D323:G323"/>
    <mergeCell ref="H322:K323"/>
    <mergeCell ref="B317:E317"/>
    <mergeCell ref="G317:H317"/>
    <mergeCell ref="I317:J317"/>
    <mergeCell ref="A318:C318"/>
    <mergeCell ref="D318:K318"/>
    <mergeCell ref="A319:K319"/>
    <mergeCell ref="B315:E315"/>
    <mergeCell ref="G315:H315"/>
    <mergeCell ref="I315:J315"/>
    <mergeCell ref="B316:E316"/>
    <mergeCell ref="G316:H316"/>
    <mergeCell ref="I316:J316"/>
    <mergeCell ref="B313:E313"/>
    <mergeCell ref="G313:H313"/>
    <mergeCell ref="I313:J313"/>
    <mergeCell ref="B314:E314"/>
    <mergeCell ref="G314:H314"/>
    <mergeCell ref="I314:J314"/>
    <mergeCell ref="B311:E311"/>
    <mergeCell ref="G311:H311"/>
    <mergeCell ref="I311:J311"/>
    <mergeCell ref="B312:E312"/>
    <mergeCell ref="G312:H312"/>
    <mergeCell ref="I312:J312"/>
    <mergeCell ref="B309:E309"/>
    <mergeCell ref="G309:H309"/>
    <mergeCell ref="I309:J309"/>
    <mergeCell ref="B310:E310"/>
    <mergeCell ref="G310:H310"/>
    <mergeCell ref="I310:J310"/>
    <mergeCell ref="B307:E307"/>
    <mergeCell ref="G307:H307"/>
    <mergeCell ref="I307:J307"/>
    <mergeCell ref="B308:E308"/>
    <mergeCell ref="G308:H308"/>
    <mergeCell ref="I308:J308"/>
    <mergeCell ref="B305:E305"/>
    <mergeCell ref="G305:H305"/>
    <mergeCell ref="I305:J305"/>
    <mergeCell ref="B306:E306"/>
    <mergeCell ref="G306:H306"/>
    <mergeCell ref="I306:J306"/>
    <mergeCell ref="B302:K302"/>
    <mergeCell ref="B303:E303"/>
    <mergeCell ref="G303:H303"/>
    <mergeCell ref="I303:J303"/>
    <mergeCell ref="B304:E304"/>
    <mergeCell ref="G304:H304"/>
    <mergeCell ref="I304:J304"/>
    <mergeCell ref="B300:E300"/>
    <mergeCell ref="F300:I300"/>
    <mergeCell ref="J300:K300"/>
    <mergeCell ref="B301:E301"/>
    <mergeCell ref="F301:I301"/>
    <mergeCell ref="J301:K301"/>
    <mergeCell ref="K294:O294"/>
    <mergeCell ref="K289:P289"/>
    <mergeCell ref="A298:B298"/>
    <mergeCell ref="C298:G298"/>
    <mergeCell ref="H298:M298"/>
    <mergeCell ref="N298:P298"/>
    <mergeCell ref="A299:D299"/>
    <mergeCell ref="E299:K299"/>
    <mergeCell ref="A295:B297"/>
    <mergeCell ref="C295:G297"/>
    <mergeCell ref="H295:J296"/>
    <mergeCell ref="K295:O296"/>
    <mergeCell ref="P295:P296"/>
    <mergeCell ref="H297:J297"/>
    <mergeCell ref="K297:O297"/>
    <mergeCell ref="A285:B286"/>
    <mergeCell ref="C285:P285"/>
    <mergeCell ref="C286:P286"/>
    <mergeCell ref="A287:B289"/>
    <mergeCell ref="C287:G289"/>
    <mergeCell ref="H287:M288"/>
    <mergeCell ref="N287:P288"/>
    <mergeCell ref="H289:J289"/>
    <mergeCell ref="A290:B294"/>
    <mergeCell ref="C290:G291"/>
    <mergeCell ref="H290:J291"/>
    <mergeCell ref="K290:O291"/>
    <mergeCell ref="P290:P291"/>
    <mergeCell ref="C292:D292"/>
    <mergeCell ref="E292:G292"/>
    <mergeCell ref="H292:J292"/>
    <mergeCell ref="K292:O292"/>
    <mergeCell ref="C293:D293"/>
    <mergeCell ref="E293:G293"/>
    <mergeCell ref="H293:J293"/>
    <mergeCell ref="K293:O293"/>
    <mergeCell ref="C294:D294"/>
    <mergeCell ref="E294:G294"/>
    <mergeCell ref="H294:J294"/>
    <mergeCell ref="B283:J283"/>
    <mergeCell ref="K283:N283"/>
    <mergeCell ref="O283:R283"/>
    <mergeCell ref="S283:T283"/>
    <mergeCell ref="B279:J279"/>
    <mergeCell ref="K279:N279"/>
    <mergeCell ref="O279:R279"/>
    <mergeCell ref="S279:T279"/>
    <mergeCell ref="A284:C284"/>
    <mergeCell ref="D284:P284"/>
    <mergeCell ref="A280:A282"/>
    <mergeCell ref="B280:J282"/>
    <mergeCell ref="K280:N281"/>
    <mergeCell ref="O280:R281"/>
    <mergeCell ref="S280:T281"/>
    <mergeCell ref="K282:N282"/>
    <mergeCell ref="B277:J277"/>
    <mergeCell ref="K277:N277"/>
    <mergeCell ref="O277:R277"/>
    <mergeCell ref="S277:T277"/>
    <mergeCell ref="B278:J278"/>
    <mergeCell ref="K278:N278"/>
    <mergeCell ref="O278:R278"/>
    <mergeCell ref="S278:T278"/>
    <mergeCell ref="O282:R282"/>
    <mergeCell ref="S282:T282"/>
    <mergeCell ref="B275:J275"/>
    <mergeCell ref="K275:N275"/>
    <mergeCell ref="O275:R275"/>
    <mergeCell ref="S275:T275"/>
    <mergeCell ref="B276:J276"/>
    <mergeCell ref="K276:N276"/>
    <mergeCell ref="O276:R276"/>
    <mergeCell ref="S276:T276"/>
    <mergeCell ref="B273:J273"/>
    <mergeCell ref="K273:N273"/>
    <mergeCell ref="O273:R273"/>
    <mergeCell ref="S273:T273"/>
    <mergeCell ref="B274:J274"/>
    <mergeCell ref="K274:N274"/>
    <mergeCell ref="O274:R274"/>
    <mergeCell ref="S274:T274"/>
    <mergeCell ref="B271:J271"/>
    <mergeCell ref="K271:N271"/>
    <mergeCell ref="O271:R271"/>
    <mergeCell ref="S271:T271"/>
    <mergeCell ref="B272:J272"/>
    <mergeCell ref="K272:N272"/>
    <mergeCell ref="O272:R272"/>
    <mergeCell ref="S272:T272"/>
    <mergeCell ref="B269:J269"/>
    <mergeCell ref="K269:N269"/>
    <mergeCell ref="O269:S269"/>
    <mergeCell ref="B270:J270"/>
    <mergeCell ref="K270:N270"/>
    <mergeCell ref="O270:R270"/>
    <mergeCell ref="C267:I267"/>
    <mergeCell ref="J267:Q267"/>
    <mergeCell ref="R267:T267"/>
    <mergeCell ref="C268:I268"/>
    <mergeCell ref="J268:Q268"/>
    <mergeCell ref="R268:T268"/>
    <mergeCell ref="C265:I265"/>
    <mergeCell ref="J265:Q265"/>
    <mergeCell ref="R265:T265"/>
    <mergeCell ref="C266:I266"/>
    <mergeCell ref="J266:Q266"/>
    <mergeCell ref="R266:T266"/>
    <mergeCell ref="A263:A264"/>
    <mergeCell ref="B263:B264"/>
    <mergeCell ref="C263:I264"/>
    <mergeCell ref="J263:Q263"/>
    <mergeCell ref="J264:Q264"/>
    <mergeCell ref="R263:T264"/>
    <mergeCell ref="H258:T259"/>
    <mergeCell ref="D260:E260"/>
    <mergeCell ref="F260:G260"/>
    <mergeCell ref="H260:T260"/>
    <mergeCell ref="A261:A262"/>
    <mergeCell ref="B261:E261"/>
    <mergeCell ref="B262:E262"/>
    <mergeCell ref="F261:G261"/>
    <mergeCell ref="F262:G262"/>
    <mergeCell ref="H261:T262"/>
    <mergeCell ref="B260:C260"/>
    <mergeCell ref="B249:G249"/>
    <mergeCell ref="H249:T249"/>
    <mergeCell ref="A250:A260"/>
    <mergeCell ref="B250:C250"/>
    <mergeCell ref="B251:C251"/>
    <mergeCell ref="B252:C252"/>
    <mergeCell ref="B253:C253"/>
    <mergeCell ref="B254:C254"/>
    <mergeCell ref="B255:C255"/>
    <mergeCell ref="B256:C256"/>
    <mergeCell ref="H250:T253"/>
    <mergeCell ref="E254:G255"/>
    <mergeCell ref="H254:T255"/>
    <mergeCell ref="D256:D257"/>
    <mergeCell ref="E256:G257"/>
    <mergeCell ref="H256:T257"/>
    <mergeCell ref="B257:C257"/>
    <mergeCell ref="B258:C258"/>
    <mergeCell ref="B259:C259"/>
    <mergeCell ref="D250:D253"/>
    <mergeCell ref="E250:G253"/>
    <mergeCell ref="D258:D259"/>
    <mergeCell ref="E258:G259"/>
    <mergeCell ref="B244:G244"/>
    <mergeCell ref="H244:T244"/>
    <mergeCell ref="B245:G245"/>
    <mergeCell ref="H245:T245"/>
    <mergeCell ref="A246:A248"/>
    <mergeCell ref="B246:G246"/>
    <mergeCell ref="B247:G247"/>
    <mergeCell ref="B248:G248"/>
    <mergeCell ref="H246:T248"/>
    <mergeCell ref="B241:G241"/>
    <mergeCell ref="H241:T241"/>
    <mergeCell ref="B242:G242"/>
    <mergeCell ref="H242:T242"/>
    <mergeCell ref="B243:G243"/>
    <mergeCell ref="H243:T243"/>
    <mergeCell ref="P237:T237"/>
    <mergeCell ref="B238:T238"/>
    <mergeCell ref="B239:G239"/>
    <mergeCell ref="H239:T239"/>
    <mergeCell ref="B240:G240"/>
    <mergeCell ref="H240:T240"/>
    <mergeCell ref="A235:A237"/>
    <mergeCell ref="B235:F237"/>
    <mergeCell ref="G235:L235"/>
    <mergeCell ref="M235:O235"/>
    <mergeCell ref="P235:T236"/>
    <mergeCell ref="B230:K230"/>
    <mergeCell ref="L230:P230"/>
    <mergeCell ref="Q230:T230"/>
    <mergeCell ref="B231:K231"/>
    <mergeCell ref="L231:T231"/>
    <mergeCell ref="B232:T232"/>
    <mergeCell ref="G236:H236"/>
    <mergeCell ref="I236:L236"/>
    <mergeCell ref="N236:O236"/>
    <mergeCell ref="G237:H237"/>
    <mergeCell ref="I237:L237"/>
    <mergeCell ref="N237:O237"/>
    <mergeCell ref="B233:F233"/>
    <mergeCell ref="G233:T233"/>
    <mergeCell ref="B234:F234"/>
    <mergeCell ref="G234:O234"/>
    <mergeCell ref="P234:T234"/>
    <mergeCell ref="AL226:AL227"/>
    <mergeCell ref="Q228:AK228"/>
    <mergeCell ref="A229:B229"/>
    <mergeCell ref="C229:P229"/>
    <mergeCell ref="Q229:AB229"/>
    <mergeCell ref="AC229:AK229"/>
    <mergeCell ref="A225:B225"/>
    <mergeCell ref="C225:AK225"/>
    <mergeCell ref="A226:B228"/>
    <mergeCell ref="C226:P228"/>
    <mergeCell ref="Q226:AC227"/>
    <mergeCell ref="AD226:AK227"/>
    <mergeCell ref="A223:B223"/>
    <mergeCell ref="C223:V223"/>
    <mergeCell ref="W223:AK223"/>
    <mergeCell ref="A224:B224"/>
    <mergeCell ref="C224:V224"/>
    <mergeCell ref="W224:AE224"/>
    <mergeCell ref="AF224:AK224"/>
    <mergeCell ref="W221:AE221"/>
    <mergeCell ref="AF221:AK221"/>
    <mergeCell ref="D222:E222"/>
    <mergeCell ref="F222:G222"/>
    <mergeCell ref="H222:O222"/>
    <mergeCell ref="P222:V222"/>
    <mergeCell ref="W222:AE222"/>
    <mergeCell ref="AF222:AK222"/>
    <mergeCell ref="A219:B222"/>
    <mergeCell ref="C219:E220"/>
    <mergeCell ref="F219:O220"/>
    <mergeCell ref="P219:AE220"/>
    <mergeCell ref="AF219:AK220"/>
    <mergeCell ref="AL219:AL220"/>
    <mergeCell ref="D221:E221"/>
    <mergeCell ref="F221:G221"/>
    <mergeCell ref="H221:O221"/>
    <mergeCell ref="P221:V221"/>
    <mergeCell ref="A217:B218"/>
    <mergeCell ref="C217:F218"/>
    <mergeCell ref="G217:O218"/>
    <mergeCell ref="P217:AE218"/>
    <mergeCell ref="AF217:AK218"/>
    <mergeCell ref="AL217:AL218"/>
    <mergeCell ref="M214:AJ214"/>
    <mergeCell ref="A215:B215"/>
    <mergeCell ref="C215:AK215"/>
    <mergeCell ref="A216:B216"/>
    <mergeCell ref="C216:F216"/>
    <mergeCell ref="G216:K216"/>
    <mergeCell ref="L216:T216"/>
    <mergeCell ref="U216:AD216"/>
    <mergeCell ref="AF216:AK216"/>
    <mergeCell ref="A212:B214"/>
    <mergeCell ref="C212:L212"/>
    <mergeCell ref="C213:L213"/>
    <mergeCell ref="C214:L214"/>
    <mergeCell ref="M212:AJ213"/>
    <mergeCell ref="AK212:AK213"/>
    <mergeCell ref="AL209:AL210"/>
    <mergeCell ref="M211:AJ211"/>
    <mergeCell ref="A206:B208"/>
    <mergeCell ref="C206:L208"/>
    <mergeCell ref="M206:AJ207"/>
    <mergeCell ref="AK206:AK207"/>
    <mergeCell ref="AL206:AL207"/>
    <mergeCell ref="M208:AJ208"/>
    <mergeCell ref="AL212:AL213"/>
    <mergeCell ref="A205:B205"/>
    <mergeCell ref="C205:AK205"/>
    <mergeCell ref="A201:B203"/>
    <mergeCell ref="C201:H203"/>
    <mergeCell ref="I201:P202"/>
    <mergeCell ref="Q201:U202"/>
    <mergeCell ref="V201:AK202"/>
    <mergeCell ref="A209:B211"/>
    <mergeCell ref="C209:L211"/>
    <mergeCell ref="M209:AJ210"/>
    <mergeCell ref="AK209:AK210"/>
    <mergeCell ref="A198:B200"/>
    <mergeCell ref="C198:H200"/>
    <mergeCell ref="I198:N200"/>
    <mergeCell ref="O198:R200"/>
    <mergeCell ref="S198:AK199"/>
    <mergeCell ref="AL198:AL199"/>
    <mergeCell ref="S200:AK200"/>
    <mergeCell ref="A204:B204"/>
    <mergeCell ref="C204:H204"/>
    <mergeCell ref="I204:P204"/>
    <mergeCell ref="Q204:U204"/>
    <mergeCell ref="V204:AK204"/>
    <mergeCell ref="AL195:AL196"/>
    <mergeCell ref="I197:N197"/>
    <mergeCell ref="O197:R197"/>
    <mergeCell ref="S197:X197"/>
    <mergeCell ref="Y197:AD197"/>
    <mergeCell ref="AE197:AI197"/>
    <mergeCell ref="AJ197:AK197"/>
    <mergeCell ref="AL201:AL202"/>
    <mergeCell ref="I203:P203"/>
    <mergeCell ref="Q203:U203"/>
    <mergeCell ref="V203:AK203"/>
    <mergeCell ref="A195:B197"/>
    <mergeCell ref="C195:H197"/>
    <mergeCell ref="I195:N196"/>
    <mergeCell ref="O195:R196"/>
    <mergeCell ref="S195:X196"/>
    <mergeCell ref="Y195:AD196"/>
    <mergeCell ref="A191:B191"/>
    <mergeCell ref="C191:AK191"/>
    <mergeCell ref="A192:B194"/>
    <mergeCell ref="C192:I194"/>
    <mergeCell ref="J192:W193"/>
    <mergeCell ref="X192:AK193"/>
    <mergeCell ref="AE195:AI196"/>
    <mergeCell ref="AJ195:AK196"/>
    <mergeCell ref="A180:A190"/>
    <mergeCell ref="B180:J183"/>
    <mergeCell ref="K180:W181"/>
    <mergeCell ref="X180:AK181"/>
    <mergeCell ref="AL192:AL193"/>
    <mergeCell ref="J194:W194"/>
    <mergeCell ref="X194:AK194"/>
    <mergeCell ref="K188:S188"/>
    <mergeCell ref="T188:Z188"/>
    <mergeCell ref="AA188:AG188"/>
    <mergeCell ref="AH188:AK188"/>
    <mergeCell ref="K189:S190"/>
    <mergeCell ref="T189:Z190"/>
    <mergeCell ref="AA189:AG190"/>
    <mergeCell ref="AH189:AK190"/>
    <mergeCell ref="K182:S185"/>
    <mergeCell ref="T182:AK185"/>
    <mergeCell ref="AL182:AL183"/>
    <mergeCell ref="B184:J190"/>
    <mergeCell ref="AL184:AL185"/>
    <mergeCell ref="AL189:AL190"/>
    <mergeCell ref="K187:S187"/>
    <mergeCell ref="T187:Z187"/>
    <mergeCell ref="AA187:AG187"/>
    <mergeCell ref="AH187:AK187"/>
    <mergeCell ref="B175:D179"/>
    <mergeCell ref="E175:J179"/>
    <mergeCell ref="AL175:AL176"/>
    <mergeCell ref="K177:M177"/>
    <mergeCell ref="N177:S177"/>
    <mergeCell ref="T177:AG177"/>
    <mergeCell ref="AH177:AK177"/>
    <mergeCell ref="K178:M178"/>
    <mergeCell ref="AL180:AL181"/>
    <mergeCell ref="N178:S178"/>
    <mergeCell ref="T178:AG178"/>
    <mergeCell ref="AH178:AK178"/>
    <mergeCell ref="K179:M179"/>
    <mergeCell ref="N179:S179"/>
    <mergeCell ref="T179:AG179"/>
    <mergeCell ref="AH179:AK179"/>
    <mergeCell ref="K186:S186"/>
    <mergeCell ref="T186:Z186"/>
    <mergeCell ref="AA186:AG186"/>
    <mergeCell ref="AH186:AK186"/>
    <mergeCell ref="A168:A170"/>
    <mergeCell ref="B168:D170"/>
    <mergeCell ref="E168:J170"/>
    <mergeCell ref="K168:M172"/>
    <mergeCell ref="N168:S168"/>
    <mergeCell ref="N169:S169"/>
    <mergeCell ref="AI168:AK172"/>
    <mergeCell ref="AL168:AL170"/>
    <mergeCell ref="A171:A174"/>
    <mergeCell ref="B171:D174"/>
    <mergeCell ref="E171:J174"/>
    <mergeCell ref="AL171:AL172"/>
    <mergeCell ref="K173:M176"/>
    <mergeCell ref="N173:S176"/>
    <mergeCell ref="T173:AG176"/>
    <mergeCell ref="AH173:AK176"/>
    <mergeCell ref="N170:S170"/>
    <mergeCell ref="N171:S171"/>
    <mergeCell ref="N172:S172"/>
    <mergeCell ref="T168:Z172"/>
    <mergeCell ref="AA168:AA172"/>
    <mergeCell ref="AB168:AH172"/>
    <mergeCell ref="AL173:AL174"/>
    <mergeCell ref="A175:A179"/>
    <mergeCell ref="AL163:AL165"/>
    <mergeCell ref="A166:A167"/>
    <mergeCell ref="B166:J167"/>
    <mergeCell ref="K166:O167"/>
    <mergeCell ref="P166:Q167"/>
    <mergeCell ref="R166:W167"/>
    <mergeCell ref="X166:Z167"/>
    <mergeCell ref="AA166:AF167"/>
    <mergeCell ref="AG166:AK167"/>
    <mergeCell ref="AL166:AL167"/>
    <mergeCell ref="A163:A165"/>
    <mergeCell ref="B163:J163"/>
    <mergeCell ref="B164:J164"/>
    <mergeCell ref="B165:J165"/>
    <mergeCell ref="K163:Q163"/>
    <mergeCell ref="K164:Q164"/>
    <mergeCell ref="A154:A162"/>
    <mergeCell ref="B154:J155"/>
    <mergeCell ref="Z159:AK159"/>
    <mergeCell ref="K160:O160"/>
    <mergeCell ref="P160:S160"/>
    <mergeCell ref="T160:Y160"/>
    <mergeCell ref="Z160:AK160"/>
    <mergeCell ref="K165:Q165"/>
    <mergeCell ref="R163:AK163"/>
    <mergeCell ref="R164:AK164"/>
    <mergeCell ref="R165:AK165"/>
    <mergeCell ref="AL154:AL155"/>
    <mergeCell ref="B156:J162"/>
    <mergeCell ref="K156:O158"/>
    <mergeCell ref="P156:S158"/>
    <mergeCell ref="T156:Y156"/>
    <mergeCell ref="AL156:AL158"/>
    <mergeCell ref="K159:O159"/>
    <mergeCell ref="K161:O161"/>
    <mergeCell ref="P161:S161"/>
    <mergeCell ref="T161:Y161"/>
    <mergeCell ref="Z161:AK161"/>
    <mergeCell ref="K154:S155"/>
    <mergeCell ref="T154:AK155"/>
    <mergeCell ref="P159:S159"/>
    <mergeCell ref="T159:Y159"/>
    <mergeCell ref="T157:Y157"/>
    <mergeCell ref="T158:Y158"/>
    <mergeCell ref="Z156:AK158"/>
    <mergeCell ref="K162:O162"/>
    <mergeCell ref="P162:S162"/>
    <mergeCell ref="T162:Y162"/>
    <mergeCell ref="Z162:AK162"/>
    <mergeCell ref="A150:A153"/>
    <mergeCell ref="B150:K150"/>
    <mergeCell ref="B151:K151"/>
    <mergeCell ref="B152:K152"/>
    <mergeCell ref="B153:K153"/>
    <mergeCell ref="L150:M150"/>
    <mergeCell ref="L151:M151"/>
    <mergeCell ref="L152:M152"/>
    <mergeCell ref="N153:P153"/>
    <mergeCell ref="Q153:T153"/>
    <mergeCell ref="U153:X153"/>
    <mergeCell ref="Y153:AA153"/>
    <mergeCell ref="L153:M153"/>
    <mergeCell ref="N150:P151"/>
    <mergeCell ref="Q150:T151"/>
    <mergeCell ref="U150:X151"/>
    <mergeCell ref="Y150:AA151"/>
    <mergeCell ref="AB150:AB151"/>
    <mergeCell ref="N152:P152"/>
    <mergeCell ref="Q152:T152"/>
    <mergeCell ref="U152:X152"/>
    <mergeCell ref="Y152:AA152"/>
    <mergeCell ref="B141:M141"/>
    <mergeCell ref="N141:U141"/>
    <mergeCell ref="V141:AB141"/>
    <mergeCell ref="A142:A149"/>
    <mergeCell ref="B142:K149"/>
    <mergeCell ref="L142:M142"/>
    <mergeCell ref="L143:M143"/>
    <mergeCell ref="L144:M144"/>
    <mergeCell ref="L145:M145"/>
    <mergeCell ref="L146:M146"/>
    <mergeCell ref="U149:X149"/>
    <mergeCell ref="Y149:AA149"/>
    <mergeCell ref="L147:M147"/>
    <mergeCell ref="L148:M148"/>
    <mergeCell ref="L149:M149"/>
    <mergeCell ref="N142:AB147"/>
    <mergeCell ref="N148:P148"/>
    <mergeCell ref="Q148:T148"/>
    <mergeCell ref="U148:X148"/>
    <mergeCell ref="Y148:AA148"/>
    <mergeCell ref="N149:P149"/>
    <mergeCell ref="Q149:T149"/>
    <mergeCell ref="B139:D139"/>
    <mergeCell ref="E139:J139"/>
    <mergeCell ref="K139:O139"/>
    <mergeCell ref="P139:U139"/>
    <mergeCell ref="V139:AB139"/>
    <mergeCell ref="B140:D140"/>
    <mergeCell ref="E140:J140"/>
    <mergeCell ref="K140:O140"/>
    <mergeCell ref="P140:U140"/>
    <mergeCell ref="V140:AB140"/>
    <mergeCell ref="B137:D137"/>
    <mergeCell ref="E137:J137"/>
    <mergeCell ref="K137:O137"/>
    <mergeCell ref="P137:U137"/>
    <mergeCell ref="V137:AB137"/>
    <mergeCell ref="B138:D138"/>
    <mergeCell ref="E138:J138"/>
    <mergeCell ref="K138:O138"/>
    <mergeCell ref="P138:U138"/>
    <mergeCell ref="V138:AB138"/>
    <mergeCell ref="A135:A136"/>
    <mergeCell ref="B135:D136"/>
    <mergeCell ref="E135:J136"/>
    <mergeCell ref="K135:O136"/>
    <mergeCell ref="P135:U136"/>
    <mergeCell ref="V135:AB136"/>
    <mergeCell ref="B131:AB131"/>
    <mergeCell ref="B132:U132"/>
    <mergeCell ref="V132:AB132"/>
    <mergeCell ref="B133:U133"/>
    <mergeCell ref="V133:AB133"/>
    <mergeCell ref="B134:D134"/>
    <mergeCell ref="E134:J134"/>
    <mergeCell ref="K134:U134"/>
    <mergeCell ref="V134:AB134"/>
    <mergeCell ref="A130:B130"/>
    <mergeCell ref="C130:E130"/>
    <mergeCell ref="F130:J130"/>
    <mergeCell ref="K130:O130"/>
    <mergeCell ref="P130:U130"/>
    <mergeCell ref="V130:AB130"/>
    <mergeCell ref="A129:B129"/>
    <mergeCell ref="C129:E129"/>
    <mergeCell ref="F129:J129"/>
    <mergeCell ref="K129:O129"/>
    <mergeCell ref="P129:U129"/>
    <mergeCell ref="V129:AB129"/>
    <mergeCell ref="A128:B128"/>
    <mergeCell ref="C128:E128"/>
    <mergeCell ref="F128:J128"/>
    <mergeCell ref="K128:O128"/>
    <mergeCell ref="P128:U128"/>
    <mergeCell ref="V128:AB128"/>
    <mergeCell ref="A127:B127"/>
    <mergeCell ref="C127:E127"/>
    <mergeCell ref="F127:J127"/>
    <mergeCell ref="K127:O127"/>
    <mergeCell ref="P127:U127"/>
    <mergeCell ref="V127:AB127"/>
    <mergeCell ref="A123:B123"/>
    <mergeCell ref="C123:W123"/>
    <mergeCell ref="X123:AB123"/>
    <mergeCell ref="A124:B126"/>
    <mergeCell ref="C124:E126"/>
    <mergeCell ref="F124:J126"/>
    <mergeCell ref="K124:U125"/>
    <mergeCell ref="V124:AB126"/>
    <mergeCell ref="K126:O126"/>
    <mergeCell ref="P126:U126"/>
    <mergeCell ref="A120:AB120"/>
    <mergeCell ref="A121:B121"/>
    <mergeCell ref="C121:AB121"/>
    <mergeCell ref="A122:B122"/>
    <mergeCell ref="C122:W122"/>
    <mergeCell ref="X122:AB122"/>
    <mergeCell ref="Z118:AB118"/>
    <mergeCell ref="A119:C119"/>
    <mergeCell ref="D119:G119"/>
    <mergeCell ref="H119:L119"/>
    <mergeCell ref="M119:S119"/>
    <mergeCell ref="T119:Y119"/>
    <mergeCell ref="Z119:AB119"/>
    <mergeCell ref="M113:Q117"/>
    <mergeCell ref="R113:S117"/>
    <mergeCell ref="T113:V117"/>
    <mergeCell ref="W113:Y117"/>
    <mergeCell ref="Z113:AB117"/>
    <mergeCell ref="A118:C118"/>
    <mergeCell ref="D118:G118"/>
    <mergeCell ref="H118:L118"/>
    <mergeCell ref="M118:S118"/>
    <mergeCell ref="T118:Y118"/>
    <mergeCell ref="A113:C117"/>
    <mergeCell ref="D113:G113"/>
    <mergeCell ref="D114:G114"/>
    <mergeCell ref="D115:G115"/>
    <mergeCell ref="D116:G116"/>
    <mergeCell ref="D117:G117"/>
    <mergeCell ref="H113:I117"/>
    <mergeCell ref="J113:L117"/>
    <mergeCell ref="A110:C112"/>
    <mergeCell ref="D110:G112"/>
    <mergeCell ref="H110:L111"/>
    <mergeCell ref="Z110:AB112"/>
    <mergeCell ref="H112:I112"/>
    <mergeCell ref="J112:L112"/>
    <mergeCell ref="M112:Q112"/>
    <mergeCell ref="R112:S112"/>
    <mergeCell ref="A107:C109"/>
    <mergeCell ref="D107:H109"/>
    <mergeCell ref="I107:R108"/>
    <mergeCell ref="S107:Z108"/>
    <mergeCell ref="AA107:AB108"/>
    <mergeCell ref="I109:R109"/>
    <mergeCell ref="S109:Z109"/>
    <mergeCell ref="AA109:AB109"/>
    <mergeCell ref="T112:V112"/>
    <mergeCell ref="W112:Y112"/>
    <mergeCell ref="M110:S111"/>
    <mergeCell ref="T110:Y111"/>
    <mergeCell ref="A105:C105"/>
    <mergeCell ref="O105:Y105"/>
    <mergeCell ref="Z105:AB105"/>
    <mergeCell ref="A106:C106"/>
    <mergeCell ref="O106:Y106"/>
    <mergeCell ref="Z106:AB106"/>
    <mergeCell ref="G103:N103"/>
    <mergeCell ref="O103:Y103"/>
    <mergeCell ref="Z103:AB103"/>
    <mergeCell ref="A104:C104"/>
    <mergeCell ref="O104:Y104"/>
    <mergeCell ref="Z104:AB104"/>
    <mergeCell ref="A99:C99"/>
    <mergeCell ref="D99:AB99"/>
    <mergeCell ref="A100:C103"/>
    <mergeCell ref="D100:F102"/>
    <mergeCell ref="G100:N100"/>
    <mergeCell ref="G101:N101"/>
    <mergeCell ref="G102:N102"/>
    <mergeCell ref="O100:Y102"/>
    <mergeCell ref="Z100:AB102"/>
    <mergeCell ref="D103:F103"/>
    <mergeCell ref="K93:O96"/>
    <mergeCell ref="P93:S96"/>
    <mergeCell ref="K97:O97"/>
    <mergeCell ref="P97:S97"/>
    <mergeCell ref="K98:O98"/>
    <mergeCell ref="P98:S98"/>
    <mergeCell ref="A92:B92"/>
    <mergeCell ref="C92:O92"/>
    <mergeCell ref="P92:S92"/>
    <mergeCell ref="A93:B98"/>
    <mergeCell ref="C93:J93"/>
    <mergeCell ref="C94:J94"/>
    <mergeCell ref="C95:J95"/>
    <mergeCell ref="C96:J96"/>
    <mergeCell ref="C97:J97"/>
    <mergeCell ref="C98:J98"/>
    <mergeCell ref="A90:B90"/>
    <mergeCell ref="C90:O90"/>
    <mergeCell ref="P90:R90"/>
    <mergeCell ref="A91:B91"/>
    <mergeCell ref="C91:O91"/>
    <mergeCell ref="P91:R91"/>
    <mergeCell ref="B87:N87"/>
    <mergeCell ref="O87:Q87"/>
    <mergeCell ref="R87:S87"/>
    <mergeCell ref="A88:S88"/>
    <mergeCell ref="A89:B89"/>
    <mergeCell ref="C89:O89"/>
    <mergeCell ref="P89:R89"/>
    <mergeCell ref="B85:N85"/>
    <mergeCell ref="O85:Q85"/>
    <mergeCell ref="R85:S85"/>
    <mergeCell ref="B86:N86"/>
    <mergeCell ref="O86:Q86"/>
    <mergeCell ref="R86:S86"/>
    <mergeCell ref="B83:C83"/>
    <mergeCell ref="G83:I83"/>
    <mergeCell ref="J83:N83"/>
    <mergeCell ref="O83:S83"/>
    <mergeCell ref="B84:C84"/>
    <mergeCell ref="G84:I84"/>
    <mergeCell ref="J84:N84"/>
    <mergeCell ref="O84:S84"/>
    <mergeCell ref="B81:C81"/>
    <mergeCell ref="G81:I81"/>
    <mergeCell ref="J81:N81"/>
    <mergeCell ref="O81:S81"/>
    <mergeCell ref="B82:C82"/>
    <mergeCell ref="G82:I82"/>
    <mergeCell ref="J82:N82"/>
    <mergeCell ref="O82:S82"/>
    <mergeCell ref="B74:S74"/>
    <mergeCell ref="B75:C80"/>
    <mergeCell ref="D75:D80"/>
    <mergeCell ref="F75:F80"/>
    <mergeCell ref="G75:N78"/>
    <mergeCell ref="O75:S78"/>
    <mergeCell ref="G79:I80"/>
    <mergeCell ref="J79:N80"/>
    <mergeCell ref="O79:S80"/>
    <mergeCell ref="B71:G71"/>
    <mergeCell ref="H71:S71"/>
    <mergeCell ref="B72:G72"/>
    <mergeCell ref="H72:S72"/>
    <mergeCell ref="B73:G73"/>
    <mergeCell ref="H73:S73"/>
    <mergeCell ref="B68:G68"/>
    <mergeCell ref="H68:S68"/>
    <mergeCell ref="B69:G69"/>
    <mergeCell ref="H69:S69"/>
    <mergeCell ref="B70:G70"/>
    <mergeCell ref="H70:S70"/>
    <mergeCell ref="B65:G65"/>
    <mergeCell ref="H65:S65"/>
    <mergeCell ref="B66:G66"/>
    <mergeCell ref="H66:N66"/>
    <mergeCell ref="O66:S66"/>
    <mergeCell ref="B67:G67"/>
    <mergeCell ref="H67:S67"/>
    <mergeCell ref="B62:S62"/>
    <mergeCell ref="H63:N63"/>
    <mergeCell ref="O63:S63"/>
    <mergeCell ref="B64:G64"/>
    <mergeCell ref="H64:S64"/>
    <mergeCell ref="B57:H57"/>
    <mergeCell ref="I57:L57"/>
    <mergeCell ref="M57:P57"/>
    <mergeCell ref="R57:S57"/>
    <mergeCell ref="B58:S58"/>
    <mergeCell ref="A59:A61"/>
    <mergeCell ref="B59:H60"/>
    <mergeCell ref="I59:P60"/>
    <mergeCell ref="Q59:S60"/>
    <mergeCell ref="B61:S61"/>
    <mergeCell ref="B55:H55"/>
    <mergeCell ref="I55:L55"/>
    <mergeCell ref="M55:P55"/>
    <mergeCell ref="R55:S55"/>
    <mergeCell ref="B56:H56"/>
    <mergeCell ref="I56:L56"/>
    <mergeCell ref="M56:P56"/>
    <mergeCell ref="R56:S56"/>
    <mergeCell ref="A52:A54"/>
    <mergeCell ref="B52:H54"/>
    <mergeCell ref="I52:K53"/>
    <mergeCell ref="L52:M53"/>
    <mergeCell ref="N52:S53"/>
    <mergeCell ref="I54:K54"/>
    <mergeCell ref="L54:M54"/>
    <mergeCell ref="N54:S54"/>
    <mergeCell ref="B48:E48"/>
    <mergeCell ref="F48:H48"/>
    <mergeCell ref="I48:U48"/>
    <mergeCell ref="B49:U49"/>
    <mergeCell ref="A50:A51"/>
    <mergeCell ref="B50:S50"/>
    <mergeCell ref="B51:S51"/>
    <mergeCell ref="F46:H46"/>
    <mergeCell ref="F47:H47"/>
    <mergeCell ref="I43:U45"/>
    <mergeCell ref="I46:K46"/>
    <mergeCell ref="L46:N46"/>
    <mergeCell ref="O46:U46"/>
    <mergeCell ref="I47:K47"/>
    <mergeCell ref="L47:N47"/>
    <mergeCell ref="O47:U47"/>
    <mergeCell ref="A39:A40"/>
    <mergeCell ref="B39:F40"/>
    <mergeCell ref="G39:U40"/>
    <mergeCell ref="B41:U41"/>
    <mergeCell ref="B42:U42"/>
    <mergeCell ref="A43:A47"/>
    <mergeCell ref="B43:E47"/>
    <mergeCell ref="F43:H43"/>
    <mergeCell ref="F44:H44"/>
    <mergeCell ref="F45:H45"/>
    <mergeCell ref="A37:A38"/>
    <mergeCell ref="B37:F38"/>
    <mergeCell ref="G37:M37"/>
    <mergeCell ref="G38:M38"/>
    <mergeCell ref="N37:U37"/>
    <mergeCell ref="N38:U38"/>
    <mergeCell ref="A34:A36"/>
    <mergeCell ref="G34:L35"/>
    <mergeCell ref="M34:U35"/>
    <mergeCell ref="G36:I36"/>
    <mergeCell ref="J36:U36"/>
    <mergeCell ref="B31:L31"/>
    <mergeCell ref="M31:U31"/>
    <mergeCell ref="B32:L32"/>
    <mergeCell ref="M32:U32"/>
    <mergeCell ref="B33:L33"/>
    <mergeCell ref="M33:U33"/>
    <mergeCell ref="B28:L28"/>
    <mergeCell ref="M28:U28"/>
    <mergeCell ref="B29:L29"/>
    <mergeCell ref="M29:U29"/>
    <mergeCell ref="B30:L30"/>
    <mergeCell ref="M30:U30"/>
    <mergeCell ref="B25:L25"/>
    <mergeCell ref="M25:U25"/>
    <mergeCell ref="B26:L26"/>
    <mergeCell ref="M26:U26"/>
    <mergeCell ref="B27:L27"/>
    <mergeCell ref="M27:U27"/>
    <mergeCell ref="B22:L22"/>
    <mergeCell ref="M22:U22"/>
    <mergeCell ref="B23:L23"/>
    <mergeCell ref="M23:U23"/>
    <mergeCell ref="B24:L24"/>
    <mergeCell ref="M24:U24"/>
    <mergeCell ref="A18:A19"/>
    <mergeCell ref="B18:U19"/>
    <mergeCell ref="B20:L20"/>
    <mergeCell ref="M20:U20"/>
    <mergeCell ref="B21:L21"/>
    <mergeCell ref="M21:U21"/>
    <mergeCell ref="P16:P17"/>
    <mergeCell ref="Q16:Q17"/>
    <mergeCell ref="R16:R17"/>
    <mergeCell ref="S16:S17"/>
    <mergeCell ref="T16:T17"/>
    <mergeCell ref="U16:U17"/>
    <mergeCell ref="A16:A17"/>
    <mergeCell ref="B16:G16"/>
    <mergeCell ref="B17:G17"/>
    <mergeCell ref="H16:J17"/>
    <mergeCell ref="K16:M17"/>
    <mergeCell ref="N16:O17"/>
    <mergeCell ref="B14:D14"/>
    <mergeCell ref="E14:S14"/>
    <mergeCell ref="T14:U14"/>
    <mergeCell ref="B15:D15"/>
    <mergeCell ref="E15:S15"/>
    <mergeCell ref="T15:U15"/>
    <mergeCell ref="B12:D12"/>
    <mergeCell ref="E12:S12"/>
    <mergeCell ref="T12:U12"/>
    <mergeCell ref="B13:D13"/>
    <mergeCell ref="E13:S13"/>
    <mergeCell ref="T13:U13"/>
    <mergeCell ref="B10:D10"/>
    <mergeCell ref="E10:S10"/>
    <mergeCell ref="T10:U10"/>
    <mergeCell ref="B11:D11"/>
    <mergeCell ref="E11:S11"/>
    <mergeCell ref="T11:U11"/>
    <mergeCell ref="B8:D8"/>
    <mergeCell ref="E8:S8"/>
    <mergeCell ref="T8:U8"/>
    <mergeCell ref="B9:D9"/>
    <mergeCell ref="E9:S9"/>
    <mergeCell ref="T9:U9"/>
    <mergeCell ref="A5:A6"/>
    <mergeCell ref="B5:U5"/>
    <mergeCell ref="B6:U6"/>
    <mergeCell ref="B7:D7"/>
    <mergeCell ref="E7:S7"/>
    <mergeCell ref="T7:U7"/>
    <mergeCell ref="A1:B1"/>
    <mergeCell ref="C1:U1"/>
    <mergeCell ref="B2:C2"/>
    <mergeCell ref="D2:U2"/>
    <mergeCell ref="A3:A4"/>
    <mergeCell ref="B3:C3"/>
    <mergeCell ref="B4:C4"/>
    <mergeCell ref="D3:U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Input1</vt:lpstr>
      <vt:lpstr>Input2</vt:lpstr>
      <vt:lpstr>Output</vt:lpstr>
      <vt:lpstr>Output_print</vt:lpstr>
      <vt:lpstr>Sheet1</vt:lpstr>
      <vt:lpstr>Input1!Print_Area</vt:lpstr>
      <vt:lpstr>Input2!Print_Area</vt:lpstr>
      <vt:lpstr>Output!Print_Area</vt:lpstr>
      <vt:lpstr>Output_print!Print_Area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paddu</dc:creator>
  <cp:lastModifiedBy>paddu</cp:lastModifiedBy>
  <dcterms:created xsi:type="dcterms:W3CDTF">2014-09-26T16:51:59Z</dcterms:created>
  <dcterms:modified xsi:type="dcterms:W3CDTF">2014-12-06T18:16:16Z</dcterms:modified>
</cp:coreProperties>
</file>